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25" windowWidth="12345" windowHeight="7710" activeTab="4"/>
  </bookViews>
  <sheets>
    <sheet name="30 m" sheetId="1" r:id="rId1"/>
    <sheet name="150 m" sheetId="2" r:id="rId2"/>
    <sheet name="300 m" sheetId="3" r:id="rId3"/>
    <sheet name="600 m" sheetId="4" r:id="rId4"/>
    <sheet name="2 nozzles" sheetId="5" r:id="rId5"/>
    <sheet name="3 nozzles" sheetId="6" r:id="rId6"/>
    <sheet name="4 nozzles" sheetId="7" r:id="rId7"/>
  </sheets>
  <definedNames>
    <definedName name="_xlnm.Print_Area" localSheetId="4">'2 nozzles'!$A$1:$R$39</definedName>
    <definedName name="_xlnm.Print_Area" localSheetId="5">'3 nozzles'!$A$1:$R$40</definedName>
    <definedName name="_xlnm.Print_Area" localSheetId="0">'30 m'!$A$1:$Q$39</definedName>
    <definedName name="_xlnm.Print_Area" localSheetId="6">'4 nozzles'!$A$1:$R$39</definedName>
  </definedNames>
  <calcPr fullCalcOnLoad="1"/>
</workbook>
</file>

<file path=xl/sharedStrings.xml><?xml version="1.0" encoding="utf-8"?>
<sst xmlns="http://schemas.openxmlformats.org/spreadsheetml/2006/main" count="520" uniqueCount="44">
  <si>
    <t>f coef.</t>
  </si>
  <si>
    <t>Reynolds no.</t>
  </si>
  <si>
    <t>turbine rpm</t>
  </si>
  <si>
    <t>turbine dia.</t>
  </si>
  <si>
    <t>elec. cost per month</t>
  </si>
  <si>
    <t>no. of nozzles</t>
  </si>
  <si>
    <t>turbine rpm increase %</t>
  </si>
  <si>
    <t>water jet power (W)</t>
  </si>
  <si>
    <t>power at turbine wheel (W)</t>
  </si>
  <si>
    <t>q (L/min)</t>
  </si>
  <si>
    <t>static head (m)</t>
  </si>
  <si>
    <t>pipe dia (mm)</t>
  </si>
  <si>
    <t>nozzle dia. (mm)</t>
  </si>
  <si>
    <t>HF (m)</t>
  </si>
  <si>
    <t>pipe velocity (m/s)</t>
  </si>
  <si>
    <t>nozzle velocity based on friction (m/s)</t>
  </si>
  <si>
    <t>nozzle velocity  (m/s)</t>
  </si>
  <si>
    <t>pipe length (m)</t>
  </si>
  <si>
    <t>power vs. static head for 50 mm pipe, optimal nozzle dia. max 40 mm dia.</t>
  </si>
  <si>
    <t>power vs. static head for 80 mm pipe, optimal nozzle dia. max 40 mm dia.</t>
  </si>
  <si>
    <t>power vs. static head for 100 mm pipe, optimal nozzle dia. max 40 mm dia.</t>
  </si>
  <si>
    <t>power vs. static head for 150 mm pipe, optimal nozzle dia. max 40 mm dia.</t>
  </si>
  <si>
    <t>150 m feet, single nozzle</t>
  </si>
  <si>
    <t>power vs. static head for 50 mm pipe, optimal nozzle dia.</t>
  </si>
  <si>
    <t>power vs. static head for 80 mm pipe, optimal nozzle dia.</t>
  </si>
  <si>
    <t>power vs. static head for 100 mm pipe, optimal nozzle dia.</t>
  </si>
  <si>
    <t>power vs. static head for 150 mm pipe, optimal nozzle dia.</t>
  </si>
  <si>
    <t>power vs. static head for 150 mm pipe, optimal nozzle dia. 1.5" max. dia.</t>
  </si>
  <si>
    <t>power vs. static head for 50 mm pipe, (2) optimum nozzle dia.</t>
  </si>
  <si>
    <t>power vs. static head for 150 mm pipe, (2) optimum nozzle dia.</t>
  </si>
  <si>
    <t>power vs. static head for 100 mm pipe, (2) optimum nozzle dia.</t>
  </si>
  <si>
    <t>power vs. static head for 80 mm pipe, (2) optimum nozzle dia.</t>
  </si>
  <si>
    <t>vc</t>
  </si>
  <si>
    <t>150 m, 2 nozzles</t>
  </si>
  <si>
    <t>150 m, 3 nozzles</t>
  </si>
  <si>
    <t>150 m, 4 nozzles</t>
  </si>
  <si>
    <t>power vs. static head for 50 mm pipe, (3) optimum nozzle dia.</t>
  </si>
  <si>
    <t>power vs. static head for 80 mm pipe, (3) optimum nozzle dia.</t>
  </si>
  <si>
    <t>power vs. static head for 100 mm pipe, (3) optimum nozzle dia.</t>
  </si>
  <si>
    <t>power vs. static head for 150 mm pipe, (3) optimum nozzle dia.</t>
  </si>
  <si>
    <t>power vs. static head for 50 mm pipe, (4) optimum nozzle dia.</t>
  </si>
  <si>
    <t>power vs. static head for 80 mm pipe, (4) optimum nozzle dia.</t>
  </si>
  <si>
    <t>power vs. static head for 100 mm pipe, (4) optimum nozzle dia.</t>
  </si>
  <si>
    <t>power vs. static head for 150 mm pipe, (4) optimum nozzle dia.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</si>
</sst>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0.0%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.25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1.25"/>
      <name val="Arial"/>
      <family val="0"/>
    </font>
    <font>
      <b/>
      <sz val="10"/>
      <color indexed="10"/>
      <name val="Arial"/>
      <family val="2"/>
    </font>
    <font>
      <sz val="11.75"/>
      <name val="Arial"/>
      <family val="0"/>
    </font>
    <font>
      <sz val="15"/>
      <name val="Arial"/>
      <family val="0"/>
    </font>
    <font>
      <b/>
      <sz val="11.75"/>
      <name val="Arial"/>
      <family val="0"/>
    </font>
    <font>
      <b/>
      <sz val="15.25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5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left" wrapText="1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Power vs. pipe dia. at static heads from 5 to 35 m and 30 m of pipe, single 40 mm dia. nozzle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('30 m'!$C$3,'30 m'!$C$10,'30 m'!$C$20,'30 m'!$C$32)</c:f>
              <c:numCache/>
            </c:numRef>
          </c:cat>
          <c:val>
            <c:numRef>
              <c:f>('30 m'!$M$3,'30 m'!$M$10,'30 m'!$M$20,'30 m'!$M$32)</c:f>
              <c:numCache/>
            </c:numRef>
          </c:val>
          <c:smooth val="0"/>
        </c:ser>
        <c:ser>
          <c:idx val="1"/>
          <c:order val="1"/>
          <c:tx>
            <c:v>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 m'!$M$4,'30 m'!$M$11,'30 m'!$M$21,'30 m'!$M$33)</c:f>
              <c:numCache/>
            </c:numRef>
          </c:val>
          <c:smooth val="0"/>
        </c:ser>
        <c:ser>
          <c:idx val="2"/>
          <c:order val="2"/>
          <c:tx>
            <c:v>15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 m'!$M$5,'30 m'!$M$12,'30 m'!$M$22,'30 m'!$M$34)</c:f>
              <c:numCache/>
            </c:numRef>
          </c:val>
          <c:smooth val="0"/>
        </c:ser>
        <c:ser>
          <c:idx val="3"/>
          <c:order val="3"/>
          <c:tx>
            <c:v>20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 m'!$M$6,'30 m'!$M$13,'30 m'!$M$23,'30 m'!$M$35)</c:f>
              <c:numCache/>
            </c:numRef>
          </c:val>
          <c:smooth val="0"/>
        </c:ser>
        <c:ser>
          <c:idx val="4"/>
          <c:order val="4"/>
          <c:tx>
            <c:v>25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 m'!$M$14,'30 m'!$M$24,'30 m'!$M$36)</c:f>
              <c:numCache/>
            </c:numRef>
          </c:val>
          <c:smooth val="0"/>
        </c:ser>
        <c:ser>
          <c:idx val="5"/>
          <c:order val="5"/>
          <c:tx>
            <c:v>30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 m'!$M$15,'30 m'!$M$25,'30 m'!$M$37)</c:f>
              <c:numCache/>
            </c:numRef>
          </c:val>
          <c:smooth val="0"/>
        </c:ser>
        <c:ser>
          <c:idx val="6"/>
          <c:order val="6"/>
          <c:tx>
            <c:v>35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 m'!$M$16,'30 m'!$M$26,'30 m'!$M$38)</c:f>
              <c:numCache/>
            </c:numRef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Pipe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Power vs. static head at various pipe dias. from 50 to 150 mm and 30 m of pipe, single 40 mm dia. nozzle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'30 m'!$B$20:$B$26</c:f>
              <c:numCache/>
            </c:numRef>
          </c:cat>
          <c:val>
            <c:numRef>
              <c:f>'30 m'!$M$3:$M$6</c:f>
              <c:numCache/>
            </c:numRef>
          </c:val>
          <c:smooth val="0"/>
        </c:ser>
        <c:ser>
          <c:idx val="1"/>
          <c:order val="1"/>
          <c:tx>
            <c:v>80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'30 m'!$B$20:$B$26</c:f>
              <c:numCache/>
            </c:numRef>
          </c:cat>
          <c:val>
            <c:numRef>
              <c:f>'30 m'!$M$10:$M$16</c:f>
              <c:numCache/>
            </c:numRef>
          </c:val>
          <c:smooth val="0"/>
        </c:ser>
        <c:ser>
          <c:idx val="2"/>
          <c:order val="2"/>
          <c:tx>
            <c:v>100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'30 m'!$M$20:$M$26</c:f>
              <c:numCache/>
            </c:numRef>
          </c:val>
          <c:smooth val="0"/>
        </c:ser>
        <c:ser>
          <c:idx val="3"/>
          <c:order val="3"/>
          <c:tx>
            <c:v>150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'30 m'!$M$32:$M$38</c:f>
              <c:numCache/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Static Head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7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Power vs. pipe dia. at static heads from 10 to 50 m and 150 m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('150 m'!$C$4,'150 m'!$C$12,'150 m'!$C$21,'150 m'!$C$30)</c:f>
              <c:numCache/>
            </c:numRef>
          </c:cat>
          <c:val>
            <c:numRef>
              <c:f>('150 m'!$M$4,'150 m'!$M$12,'150 m'!$M$21,'150 m'!$M$30)</c:f>
              <c:numCache/>
            </c:numRef>
          </c:val>
          <c:smooth val="0"/>
        </c:ser>
        <c:ser>
          <c:idx val="1"/>
          <c:order val="1"/>
          <c:tx>
            <c:v>20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('150 m'!$M$5,'150 m'!$M$13,'150 m'!$M$22,'150 m'!$M$31)</c:f>
              <c:numCache/>
            </c:numRef>
          </c:val>
          <c:smooth val="0"/>
        </c:ser>
        <c:ser>
          <c:idx val="2"/>
          <c:order val="2"/>
          <c:tx>
            <c:v>30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('150 m'!$M$6,'150 m'!$M$14,'150 m'!$M$23,'150 m'!$M$32)</c:f>
              <c:numCache/>
            </c:numRef>
          </c:val>
          <c:smooth val="0"/>
        </c:ser>
        <c:ser>
          <c:idx val="3"/>
          <c:order val="3"/>
          <c:tx>
            <c:v>40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('150 m'!$M$7,'150 m'!$M$15,'150 m'!$M$24,'150 m'!$M$33)</c:f>
              <c:numCache/>
            </c:numRef>
          </c:val>
          <c:smooth val="0"/>
        </c:ser>
        <c:ser>
          <c:idx val="4"/>
          <c:order val="4"/>
          <c:tx>
            <c:v>50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('150 m'!$M$8,'150 m'!$M$16,'150 m'!$M$25,'150 m'!$M$34)</c:f>
              <c:numCache/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Pipe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Power vs. static head at various pipe dias. from 50 to 150 mm, 150 m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'150 m'!$B$4:$B$8</c:f>
              <c:numCache/>
            </c:numRef>
          </c:cat>
          <c:val>
            <c:numRef>
              <c:f>'150 m'!$M$4:$M$8</c:f>
              <c:numCache/>
            </c:numRef>
          </c:val>
          <c:smooth val="0"/>
        </c:ser>
        <c:ser>
          <c:idx val="1"/>
          <c:order val="1"/>
          <c:tx>
            <c:v>80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'150 m'!$M$12:$M$16</c:f>
              <c:numCache/>
            </c:numRef>
          </c:val>
          <c:smooth val="0"/>
        </c:ser>
        <c:ser>
          <c:idx val="2"/>
          <c:order val="2"/>
          <c:tx>
            <c:v>100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'150 m'!$M$21:$M$25</c:f>
              <c:numCache/>
            </c:numRef>
          </c:val>
          <c:smooth val="0"/>
        </c:ser>
        <c:ser>
          <c:idx val="3"/>
          <c:order val="3"/>
          <c:tx>
            <c:v>150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'150 m'!$L$30:$L$34</c:f>
              <c:numCache/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Static head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Power vs. pipe dia. at static heads from 10 to 60 m and 300 m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('300 m'!$C$3,'300 m'!$C$12,'300 m'!$C$22,'300 m'!$C$32)</c:f>
              <c:numCache/>
            </c:numRef>
          </c:cat>
          <c:val>
            <c:numRef>
              <c:f>('300 m'!$L$3,'300 m'!$L$12,'300 m'!$L$22,'300 m'!$L$32)</c:f>
              <c:numCache/>
            </c:numRef>
          </c:val>
          <c:smooth val="0"/>
        </c:ser>
        <c:ser>
          <c:idx val="1"/>
          <c:order val="1"/>
          <c:tx>
            <c:v>20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('300 m'!$L$4,'300 m'!$L$13,'300 m'!$L$23,'300 m'!$L$33)</c:f>
              <c:numCache/>
            </c:numRef>
          </c:val>
          <c:smooth val="0"/>
        </c:ser>
        <c:ser>
          <c:idx val="2"/>
          <c:order val="2"/>
          <c:tx>
            <c:v>30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('300 m'!$L$5,'300 m'!$L$14,'300 m'!$L$24,'300 m'!$L$34)</c:f>
              <c:numCache/>
            </c:numRef>
          </c:val>
          <c:smooth val="0"/>
        </c:ser>
        <c:ser>
          <c:idx val="3"/>
          <c:order val="3"/>
          <c:tx>
            <c:v>40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('300 m'!$M$6,'300 m'!$M$15,'300 m'!$M$25,'300 m'!$M$35)</c:f>
              <c:numCache/>
            </c:numRef>
          </c:val>
          <c:smooth val="0"/>
        </c:ser>
        <c:ser>
          <c:idx val="4"/>
          <c:order val="4"/>
          <c:tx>
            <c:v>50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('300 m'!$M$7,'300 m'!$M$16,'300 m'!$M$26,'300 m'!$M$36)</c:f>
              <c:numCache/>
            </c:numRef>
          </c:val>
          <c:smooth val="0"/>
        </c:ser>
        <c:ser>
          <c:idx val="5"/>
          <c:order val="5"/>
          <c:tx>
            <c:v>60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('300 m'!$M$8,'300 m'!$M$17,'300 m'!$M$27,'300 m'!$M$37)</c:f>
              <c:numCache/>
            </c:numRef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Pipe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Power vs. static head at various pipe dias. from 50 to 150 mm and 300 m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'300 m'!$B$3:$B$8</c:f>
              <c:numCache/>
            </c:numRef>
          </c:cat>
          <c:val>
            <c:numRef>
              <c:f>'300 m'!$M$3:$M$8</c:f>
              <c:numCache/>
            </c:numRef>
          </c:val>
          <c:smooth val="0"/>
        </c:ser>
        <c:ser>
          <c:idx val="1"/>
          <c:order val="1"/>
          <c:tx>
            <c:v>80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'300 m'!$M$12:$M$17</c:f>
              <c:numCache/>
            </c:numRef>
          </c:val>
          <c:smooth val="0"/>
        </c:ser>
        <c:ser>
          <c:idx val="2"/>
          <c:order val="2"/>
          <c:tx>
            <c:v>100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'300 m'!$M$22:$M$27</c:f>
              <c:numCache/>
            </c:numRef>
          </c:val>
          <c:smooth val="0"/>
        </c:ser>
        <c:ser>
          <c:idx val="3"/>
          <c:order val="3"/>
          <c:tx>
            <c:v>150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'300 m'!$M$32:$M$37</c:f>
              <c:numCache/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Static head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Power vs. pipe dia. at static heads from 20 to 70 m and 600 m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('600 m'!$C$3,'600 m'!$C$12,'600 m'!$C$22,'600 m'!$C$31)</c:f>
              <c:numCache/>
            </c:numRef>
          </c:cat>
          <c:val>
            <c:numRef>
              <c:f>('600 m'!$M$3,'600 m'!$M$12,'600 m'!$M$22,'600 m'!$M$31)</c:f>
              <c:numCache/>
            </c:numRef>
          </c:val>
          <c:smooth val="0"/>
        </c:ser>
        <c:ser>
          <c:idx val="1"/>
          <c:order val="1"/>
          <c:tx>
            <c:v>30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('600 m'!$M$4,'600 m'!$M$13,'600 m'!$M$23,'600 m'!$M$32)</c:f>
              <c:numCache/>
            </c:numRef>
          </c:val>
          <c:smooth val="0"/>
        </c:ser>
        <c:ser>
          <c:idx val="2"/>
          <c:order val="2"/>
          <c:tx>
            <c:v>40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('600 m'!$M$5,'600 m'!$M$14,'600 m'!$M$24,'600 m'!$M$33)</c:f>
              <c:numCache/>
            </c:numRef>
          </c:val>
          <c:smooth val="0"/>
        </c:ser>
        <c:ser>
          <c:idx val="3"/>
          <c:order val="3"/>
          <c:tx>
            <c:v>50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('600 m'!$M$6,'600 m'!$M$15,'600 m'!$M$25,'600 m'!$M$34)</c:f>
              <c:numCache/>
            </c:numRef>
          </c:val>
          <c:smooth val="0"/>
        </c:ser>
        <c:ser>
          <c:idx val="4"/>
          <c:order val="4"/>
          <c:tx>
            <c:v>60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('600 m'!$M$7,'600 m'!$M$16,'600 m'!$M$26,'600 m'!$M$35)</c:f>
              <c:numCache/>
            </c:numRef>
          </c:val>
          <c:smooth val="0"/>
        </c:ser>
        <c:ser>
          <c:idx val="5"/>
          <c:order val="5"/>
          <c:tx>
            <c:v>70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('600 m'!$M$8,'600 m'!$M$17,'600 m'!$M$27,'600 m'!$M$36)</c:f>
              <c:numCache/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Pipe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Power vs. static head at various pipe dias. from 50 to 150 mm and 600 m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'600 m'!$B$3:$B$8</c:f>
              <c:numCache/>
            </c:numRef>
          </c:cat>
          <c:val>
            <c:numRef>
              <c:f>'600 m'!$M$3:$M$8</c:f>
              <c:numCache/>
            </c:numRef>
          </c:val>
          <c:smooth val="0"/>
        </c:ser>
        <c:ser>
          <c:idx val="1"/>
          <c:order val="1"/>
          <c:tx>
            <c:v>80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'600 m'!$M$12:$M$17</c:f>
              <c:numCache/>
            </c:numRef>
          </c:val>
          <c:smooth val="0"/>
        </c:ser>
        <c:ser>
          <c:idx val="2"/>
          <c:order val="2"/>
          <c:tx>
            <c:v>100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'600 m'!$M$22:$M$27</c:f>
              <c:numCache/>
            </c:numRef>
          </c:val>
          <c:smooth val="0"/>
        </c:ser>
        <c:ser>
          <c:idx val="3"/>
          <c:order val="3"/>
          <c:tx>
            <c:v>150 mm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'600 m'!$M$31:$M$36</c:f>
              <c:numCache/>
            </c:numRef>
          </c:val>
          <c:smooth val="0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Static head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8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0.27125</cdr:y>
    </cdr:from>
    <cdr:to>
      <cdr:x>0.98675</cdr:x>
      <cdr:y>0.36575</cdr:y>
    </cdr:to>
    <cdr:sp>
      <cdr:nvSpPr>
        <cdr:cNvPr id="1" name="TextBox 1"/>
        <cdr:cNvSpPr txBox="1">
          <a:spLocks noChangeArrowheads="1"/>
        </cdr:cNvSpPr>
      </cdr:nvSpPr>
      <cdr:spPr>
        <a:xfrm>
          <a:off x="6705600" y="120967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34</xdr:row>
      <xdr:rowOff>142875</xdr:rowOff>
    </xdr:from>
    <xdr:to>
      <xdr:col>15</xdr:col>
      <xdr:colOff>266700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77150" y="8924925"/>
          <a:ext cx="1695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is due to limit on nozzle size of 1.5" on the single nozzle case.</a:t>
          </a:r>
        </a:p>
      </xdr:txBody>
    </xdr:sp>
    <xdr:clientData/>
  </xdr:twoCellAnchor>
  <xdr:twoCellAnchor>
    <xdr:from>
      <xdr:col>18</xdr:col>
      <xdr:colOff>209550</xdr:colOff>
      <xdr:row>2</xdr:row>
      <xdr:rowOff>171450</xdr:rowOff>
    </xdr:from>
    <xdr:to>
      <xdr:col>25</xdr:col>
      <xdr:colOff>133350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82350" y="53340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34</xdr:row>
      <xdr:rowOff>123825</xdr:rowOff>
    </xdr:from>
    <xdr:to>
      <xdr:col>14</xdr:col>
      <xdr:colOff>666750</xdr:colOff>
      <xdr:row>37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0" y="8905875"/>
          <a:ext cx="1743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is due to limit on nozzle size of 1.5" on the single nozzle case.</a:t>
          </a:r>
        </a:p>
      </xdr:txBody>
    </xdr:sp>
    <xdr:clientData/>
  </xdr:twoCellAnchor>
  <xdr:twoCellAnchor>
    <xdr:from>
      <xdr:col>18</xdr:col>
      <xdr:colOff>9525</xdr:colOff>
      <xdr:row>19</xdr:row>
      <xdr:rowOff>9525</xdr:rowOff>
    </xdr:from>
    <xdr:to>
      <xdr:col>24</xdr:col>
      <xdr:colOff>542925</xdr:colOff>
      <xdr:row>19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91850" y="4743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8</xdr:row>
      <xdr:rowOff>180975</xdr:rowOff>
    </xdr:from>
    <xdr:to>
      <xdr:col>30</xdr:col>
      <xdr:colOff>400050</xdr:colOff>
      <xdr:row>30</xdr:row>
      <xdr:rowOff>438150</xdr:rowOff>
    </xdr:to>
    <xdr:graphicFrame>
      <xdr:nvGraphicFramePr>
        <xdr:cNvPr id="1" name="Chart 1"/>
        <xdr:cNvGraphicFramePr/>
      </xdr:nvGraphicFramePr>
      <xdr:xfrm>
        <a:off x="15468600" y="1800225"/>
        <a:ext cx="7477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85725</xdr:colOff>
      <xdr:row>1</xdr:row>
      <xdr:rowOff>9525</xdr:rowOff>
    </xdr:from>
    <xdr:to>
      <xdr:col>25</xdr:col>
      <xdr:colOff>9525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316200" y="171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  <xdr:twoCellAnchor>
    <xdr:from>
      <xdr:col>18</xdr:col>
      <xdr:colOff>304800</xdr:colOff>
      <xdr:row>32</xdr:row>
      <xdr:rowOff>85725</xdr:rowOff>
    </xdr:from>
    <xdr:to>
      <xdr:col>30</xdr:col>
      <xdr:colOff>428625</xdr:colOff>
      <xdr:row>60</xdr:row>
      <xdr:rowOff>142875</xdr:rowOff>
    </xdr:to>
    <xdr:graphicFrame>
      <xdr:nvGraphicFramePr>
        <xdr:cNvPr id="3" name="Chart 3"/>
        <xdr:cNvGraphicFramePr/>
      </xdr:nvGraphicFramePr>
      <xdr:xfrm>
        <a:off x="15535275" y="6562725"/>
        <a:ext cx="7439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0.30175</cdr:y>
    </cdr:from>
    <cdr:to>
      <cdr:x>0.99575</cdr:x>
      <cdr:y>0.38825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1609725"/>
          <a:ext cx="7334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209550</xdr:colOff>
      <xdr:row>6</xdr:row>
      <xdr:rowOff>133350</xdr:rowOff>
    </xdr:from>
    <xdr:to>
      <xdr:col>30</xdr:col>
      <xdr:colOff>47625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2801600" y="1466850"/>
        <a:ext cx="7153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76200</xdr:colOff>
      <xdr:row>26</xdr:row>
      <xdr:rowOff>95250</xdr:rowOff>
    </xdr:from>
    <xdr:to>
      <xdr:col>25</xdr:col>
      <xdr:colOff>123825</xdr:colOff>
      <xdr:row>27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6325850" y="5314950"/>
          <a:ext cx="657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1.5" nozzle</a:t>
          </a:r>
        </a:p>
      </xdr:txBody>
    </xdr:sp>
    <xdr:clientData/>
  </xdr:twoCellAnchor>
  <xdr:twoCellAnchor>
    <xdr:from>
      <xdr:col>25</xdr:col>
      <xdr:colOff>314325</xdr:colOff>
      <xdr:row>26</xdr:row>
      <xdr:rowOff>104775</xdr:rowOff>
    </xdr:from>
    <xdr:to>
      <xdr:col>26</xdr:col>
      <xdr:colOff>342900</xdr:colOff>
      <xdr:row>27</xdr:row>
      <xdr:rowOff>123825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7173575" y="5324475"/>
          <a:ext cx="638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1.5" nozzle</a:t>
          </a:r>
        </a:p>
      </xdr:txBody>
    </xdr:sp>
    <xdr:clientData/>
  </xdr:twoCellAnchor>
  <xdr:twoCellAnchor>
    <xdr:from>
      <xdr:col>17</xdr:col>
      <xdr:colOff>352425</xdr:colOff>
      <xdr:row>0</xdr:row>
      <xdr:rowOff>180975</xdr:rowOff>
    </xdr:from>
    <xdr:to>
      <xdr:col>24</xdr:col>
      <xdr:colOff>276225</xdr:colOff>
      <xdr:row>4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2334875" y="180975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  <xdr:twoCellAnchor>
    <xdr:from>
      <xdr:col>18</xdr:col>
      <xdr:colOff>257175</xdr:colOff>
      <xdr:row>34</xdr:row>
      <xdr:rowOff>114300</xdr:rowOff>
    </xdr:from>
    <xdr:to>
      <xdr:col>31</xdr:col>
      <xdr:colOff>66675</xdr:colOff>
      <xdr:row>64</xdr:row>
      <xdr:rowOff>47625</xdr:rowOff>
    </xdr:to>
    <xdr:graphicFrame>
      <xdr:nvGraphicFramePr>
        <xdr:cNvPr id="5" name="Chart 12"/>
        <xdr:cNvGraphicFramePr/>
      </xdr:nvGraphicFramePr>
      <xdr:xfrm>
        <a:off x="12849225" y="6953250"/>
        <a:ext cx="77343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0.34925</cdr:y>
    </cdr:from>
    <cdr:to>
      <cdr:x>0.9895</cdr:x>
      <cdr:y>0.4265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438400"/>
          <a:ext cx="733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7</xdr:row>
      <xdr:rowOff>47625</xdr:rowOff>
    </xdr:from>
    <xdr:to>
      <xdr:col>29</xdr:col>
      <xdr:colOff>266700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2944475" y="1990725"/>
        <a:ext cx="75057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561975</xdr:colOff>
      <xdr:row>1</xdr:row>
      <xdr:rowOff>9525</xdr:rowOff>
    </xdr:from>
    <xdr:to>
      <xdr:col>25</xdr:col>
      <xdr:colOff>485775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39850" y="171450"/>
          <a:ext cx="41910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  <xdr:twoCellAnchor>
    <xdr:from>
      <xdr:col>17</xdr:col>
      <xdr:colOff>190500</xdr:colOff>
      <xdr:row>36</xdr:row>
      <xdr:rowOff>76200</xdr:rowOff>
    </xdr:from>
    <xdr:to>
      <xdr:col>29</xdr:col>
      <xdr:colOff>600075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2868275" y="9144000"/>
        <a:ext cx="79152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0.28</cdr:y>
    </cdr:from>
    <cdr:to>
      <cdr:x>0.9905</cdr:x>
      <cdr:y>0.3685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1485900"/>
          <a:ext cx="6572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8</xdr:row>
      <xdr:rowOff>57150</xdr:rowOff>
    </xdr:from>
    <xdr:to>
      <xdr:col>28</xdr:col>
      <xdr:colOff>533400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2915900" y="1676400"/>
        <a:ext cx="65913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1</xdr:row>
      <xdr:rowOff>9525</xdr:rowOff>
    </xdr:from>
    <xdr:to>
      <xdr:col>24</xdr:col>
      <xdr:colOff>542925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87325" y="171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I is equal to the velocity that corresponds to flow in column J</a:t>
          </a:r>
        </a:p>
      </xdr:txBody>
    </xdr:sp>
    <xdr:clientData/>
  </xdr:twoCellAnchor>
  <xdr:twoCellAnchor>
    <xdr:from>
      <xdr:col>18</xdr:col>
      <xdr:colOff>66675</xdr:colOff>
      <xdr:row>36</xdr:row>
      <xdr:rowOff>66675</xdr:rowOff>
    </xdr:from>
    <xdr:to>
      <xdr:col>29</xdr:col>
      <xdr:colOff>276225</xdr:colOff>
      <xdr:row>63</xdr:row>
      <xdr:rowOff>104775</xdr:rowOff>
    </xdr:to>
    <xdr:graphicFrame>
      <xdr:nvGraphicFramePr>
        <xdr:cNvPr id="3" name="Chart 3"/>
        <xdr:cNvGraphicFramePr/>
      </xdr:nvGraphicFramePr>
      <xdr:xfrm>
        <a:off x="12944475" y="7191375"/>
        <a:ext cx="6915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34</xdr:row>
      <xdr:rowOff>114300</xdr:rowOff>
    </xdr:from>
    <xdr:to>
      <xdr:col>14</xdr:col>
      <xdr:colOff>628650</xdr:colOff>
      <xdr:row>37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05700" y="8896350"/>
          <a:ext cx="1771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is due to limit on nozzle size of 1.5" on the single nozzle case.</a:t>
          </a:r>
        </a:p>
      </xdr:txBody>
    </xdr:sp>
    <xdr:clientData/>
  </xdr:twoCellAnchor>
  <xdr:twoCellAnchor>
    <xdr:from>
      <xdr:col>18</xdr:col>
      <xdr:colOff>400050</xdr:colOff>
      <xdr:row>19</xdr:row>
      <xdr:rowOff>438150</xdr:rowOff>
    </xdr:from>
    <xdr:to>
      <xdr:col>25</xdr:col>
      <xdr:colOff>323850</xdr:colOff>
      <xdr:row>21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610975" y="5172075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workbookViewId="0" topLeftCell="O27">
      <selection activeCell="P3" sqref="P3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3" width="7.421875" style="31" customWidth="1"/>
    <col min="4" max="4" width="7.57421875" style="4" customWidth="1"/>
    <col min="5" max="5" width="8.140625" style="5" customWidth="1"/>
    <col min="6" max="6" width="22.00390625" style="1" customWidth="1"/>
    <col min="7" max="7" width="20.421875" style="1" customWidth="1"/>
    <col min="8" max="8" width="19.8515625" style="1" customWidth="1"/>
    <col min="9" max="9" width="12.8515625" style="1" customWidth="1"/>
    <col min="10" max="10" width="17.28125" style="1" customWidth="1"/>
    <col min="11" max="11" width="14.8515625" style="1" customWidth="1"/>
    <col min="12" max="12" width="11.7109375" style="4" customWidth="1"/>
    <col min="13" max="13" width="12.7109375" style="4" customWidth="1"/>
    <col min="14" max="14" width="13.00390625" style="2" customWidth="1"/>
    <col min="15" max="15" width="10.7109375" style="5" customWidth="1"/>
    <col min="16" max="16" width="12.00390625" style="4" customWidth="1"/>
  </cols>
  <sheetData>
    <row r="1" spans="1:17" ht="12.75">
      <c r="A1" s="6" t="s">
        <v>18</v>
      </c>
      <c r="B1" s="7"/>
      <c r="C1" s="29"/>
      <c r="D1" s="12"/>
      <c r="E1" s="11"/>
      <c r="F1" s="8"/>
      <c r="G1" s="8"/>
      <c r="H1" s="8"/>
      <c r="I1" s="8"/>
      <c r="J1" s="8"/>
      <c r="K1" s="8"/>
      <c r="L1" s="12"/>
      <c r="M1" s="12"/>
      <c r="N1" s="10"/>
      <c r="O1" s="11"/>
      <c r="P1" s="12"/>
      <c r="Q1" s="7"/>
    </row>
    <row r="2" spans="1:17" ht="38.25">
      <c r="A2" s="6" t="s">
        <v>9</v>
      </c>
      <c r="B2" s="13" t="s">
        <v>10</v>
      </c>
      <c r="C2" s="18" t="s">
        <v>11</v>
      </c>
      <c r="D2" s="18" t="s">
        <v>5</v>
      </c>
      <c r="E2" s="13" t="s">
        <v>12</v>
      </c>
      <c r="F2" s="6" t="s">
        <v>13</v>
      </c>
      <c r="G2" s="15" t="s">
        <v>0</v>
      </c>
      <c r="H2" s="16" t="s">
        <v>1</v>
      </c>
      <c r="I2" s="14" t="s">
        <v>14</v>
      </c>
      <c r="J2" s="34" t="s">
        <v>15</v>
      </c>
      <c r="K2" s="35" t="s">
        <v>16</v>
      </c>
      <c r="L2" s="18" t="s">
        <v>7</v>
      </c>
      <c r="M2" s="18" t="s">
        <v>8</v>
      </c>
      <c r="N2" s="17" t="s">
        <v>4</v>
      </c>
      <c r="O2" s="14" t="s">
        <v>17</v>
      </c>
      <c r="P2" s="16" t="s">
        <v>2</v>
      </c>
      <c r="Q2" s="6" t="s">
        <v>3</v>
      </c>
    </row>
    <row r="3" spans="1:17" ht="12.75">
      <c r="A3" s="7">
        <v>297</v>
      </c>
      <c r="B3" s="7">
        <v>5</v>
      </c>
      <c r="C3" s="29">
        <v>50</v>
      </c>
      <c r="D3" s="12">
        <v>1</v>
      </c>
      <c r="E3" s="11">
        <v>40</v>
      </c>
      <c r="F3" s="9">
        <f>10^5*G3*I3^2/C3/2/9.81*O3/100</f>
        <v>4.193438804332968</v>
      </c>
      <c r="G3" s="9">
        <f>LOG((0.00015/3.28*1000/C3/3.7)+5.74/H3^0.9)^-2*0.25</f>
        <v>0.021577166951303173</v>
      </c>
      <c r="H3" s="12">
        <f>1000*I3*C3/1</f>
        <v>126046.79999999999</v>
      </c>
      <c r="I3" s="8">
        <f>21.22*A3/C3^2</f>
        <v>2.520936</v>
      </c>
      <c r="J3" s="8">
        <f>(2*9.81*(B3-F3))^0.5</f>
        <v>3.9780310027684767</v>
      </c>
      <c r="K3" s="8">
        <f>21.22*A3/E3^2</f>
        <v>3.9389624999999997</v>
      </c>
      <c r="L3" s="12">
        <f>0.000008333*A3*K3^2*1000</f>
        <v>38.3991422744734</v>
      </c>
      <c r="M3" s="12">
        <f>0.9*0.5*L3</f>
        <v>17.27961402351303</v>
      </c>
      <c r="N3" s="10">
        <f>M3*0.07*24*30/1000</f>
        <v>0.8708925467850568</v>
      </c>
      <c r="O3" s="11">
        <v>30</v>
      </c>
      <c r="P3" s="12">
        <f>0.5*19100*K3/Q3</f>
        <v>376.17091875</v>
      </c>
      <c r="Q3" s="7">
        <v>100</v>
      </c>
    </row>
    <row r="4" spans="1:17" ht="12.75">
      <c r="A4" s="7">
        <v>425</v>
      </c>
      <c r="B4" s="7">
        <v>10</v>
      </c>
      <c r="C4" s="29">
        <v>50</v>
      </c>
      <c r="D4" s="12">
        <v>1</v>
      </c>
      <c r="E4" s="11">
        <v>40</v>
      </c>
      <c r="F4" s="9">
        <f>10^5*G4*I4^2/C4/2/9.81*O4/100</f>
        <v>8.353635823576813</v>
      </c>
      <c r="G4" s="9">
        <f>LOG((0.00015/3.28*1000/C4/3.7)+5.74/H4^0.9)^-2*0.25</f>
        <v>0.02099107542139043</v>
      </c>
      <c r="H4" s="12">
        <f>1000*I4*C4/1</f>
        <v>180370</v>
      </c>
      <c r="I4" s="8">
        <f>21.22*A4/C4^2</f>
        <v>3.6074</v>
      </c>
      <c r="J4" s="8">
        <f>(2*9.81*(B4-F4))^0.5</f>
        <v>5.683455387475381</v>
      </c>
      <c r="K4" s="8">
        <f>21.22*A4/E4^2</f>
        <v>5.6365625</v>
      </c>
      <c r="L4" s="12">
        <f>0.000008333*A4*K4^2*1000</f>
        <v>112.51721285622314</v>
      </c>
      <c r="M4" s="12">
        <f>0.9*0.5*L4</f>
        <v>50.632745785300415</v>
      </c>
      <c r="N4" s="10">
        <f>M4*0.07*24*30/1000</f>
        <v>2.551890387579141</v>
      </c>
      <c r="O4" s="11">
        <v>30</v>
      </c>
      <c r="P4" s="12">
        <f>0.5*19100*K4/Q4</f>
        <v>538.29171875</v>
      </c>
      <c r="Q4" s="7">
        <v>100</v>
      </c>
    </row>
    <row r="5" spans="1:17" ht="12.75">
      <c r="A5" s="7">
        <v>525</v>
      </c>
      <c r="B5" s="7">
        <v>15</v>
      </c>
      <c r="C5" s="29">
        <v>50</v>
      </c>
      <c r="D5" s="12">
        <v>1</v>
      </c>
      <c r="E5" s="11">
        <v>40</v>
      </c>
      <c r="F5" s="9">
        <f>10^5*G5*I5^2/C5/2/9.81*O5/100</f>
        <v>12.576856044818344</v>
      </c>
      <c r="G5" s="9">
        <f>LOG((0.00015/3.28*1000/C5/3.7)+5.74/H5^0.9)^-2*0.25</f>
        <v>0.0207104957152147</v>
      </c>
      <c r="H5" s="12">
        <f>1000*I5*C5/1</f>
        <v>222810</v>
      </c>
      <c r="I5" s="8">
        <f>21.22*A5/C5^2</f>
        <v>4.4562</v>
      </c>
      <c r="J5" s="8">
        <f>(2*9.81*(B5-F5))^0.5</f>
        <v>6.89507682340553</v>
      </c>
      <c r="K5" s="8">
        <f>21.22*A5/E5^2</f>
        <v>6.9628125</v>
      </c>
      <c r="L5" s="12">
        <f>0.000008333*A5*K5^2*1000</f>
        <v>212.0948317242993</v>
      </c>
      <c r="M5" s="12">
        <f>0.9*0.5*L5</f>
        <v>95.44267427593469</v>
      </c>
      <c r="N5" s="10">
        <f>M5*0.07*24*30/1000</f>
        <v>4.810310783507109</v>
      </c>
      <c r="O5" s="11">
        <v>30</v>
      </c>
      <c r="P5" s="12">
        <f>0.5*19100*K5/Q5</f>
        <v>664.94859375</v>
      </c>
      <c r="Q5" s="7">
        <v>100</v>
      </c>
    </row>
    <row r="6" spans="1:17" ht="12.75">
      <c r="A6" s="7">
        <v>610</v>
      </c>
      <c r="B6" s="7">
        <v>20</v>
      </c>
      <c r="C6" s="29">
        <v>50</v>
      </c>
      <c r="D6" s="12">
        <v>1</v>
      </c>
      <c r="E6" s="11">
        <v>40</v>
      </c>
      <c r="F6" s="9">
        <f>10^5*G6*I6^2/C6/2/9.81*O6/100</f>
        <v>16.836457289957043</v>
      </c>
      <c r="G6" s="9">
        <f>LOG((0.00015/3.28*1000/C6/3.7)+5.74/H6^0.9)^-2*0.25</f>
        <v>0.020536576809247403</v>
      </c>
      <c r="H6" s="12">
        <f>1000*I6*C6/1</f>
        <v>258883.99999999997</v>
      </c>
      <c r="I6" s="8">
        <f>21.22*A6/C6^2</f>
        <v>5.17768</v>
      </c>
      <c r="J6" s="8">
        <f>(2*9.81*(B6-F6))^0.5</f>
        <v>7.878369626454628</v>
      </c>
      <c r="K6" s="8">
        <f>21.22*A6/E6^2</f>
        <v>8.090124999999999</v>
      </c>
      <c r="L6" s="12">
        <f>0.000008333*A6*K6^2*1000</f>
        <v>332.6914812628488</v>
      </c>
      <c r="M6" s="12">
        <f>0.9*0.5*L6</f>
        <v>149.71116656828198</v>
      </c>
      <c r="N6" s="10">
        <f>M6*0.07*24*30/1000</f>
        <v>7.545442795041412</v>
      </c>
      <c r="O6" s="11">
        <v>30</v>
      </c>
      <c r="P6" s="12">
        <f>0.5*19100*K6/Q6</f>
        <v>772.6069375</v>
      </c>
      <c r="Q6" s="7">
        <v>100</v>
      </c>
    </row>
    <row r="7" spans="1:17" ht="12.75">
      <c r="A7" s="7"/>
      <c r="B7" s="7"/>
      <c r="C7" s="29"/>
      <c r="D7" s="12"/>
      <c r="E7" s="11"/>
      <c r="F7" s="7"/>
      <c r="G7" s="9"/>
      <c r="H7" s="12"/>
      <c r="I7" s="8"/>
      <c r="J7" s="8"/>
      <c r="K7" s="8"/>
      <c r="L7" s="12"/>
      <c r="M7" s="12"/>
      <c r="N7" s="10"/>
      <c r="O7" s="11"/>
      <c r="P7" s="12"/>
      <c r="Q7" s="7"/>
    </row>
    <row r="8" spans="1:17" ht="12.75">
      <c r="A8" s="6" t="s">
        <v>19</v>
      </c>
      <c r="B8" s="7"/>
      <c r="C8" s="29"/>
      <c r="D8" s="12"/>
      <c r="E8" s="11"/>
      <c r="F8" s="8"/>
      <c r="G8" s="8"/>
      <c r="H8" s="8"/>
      <c r="I8" s="8"/>
      <c r="J8" s="8"/>
      <c r="K8" s="8"/>
      <c r="L8" s="12"/>
      <c r="M8" s="12"/>
      <c r="N8" s="10"/>
      <c r="O8" s="11"/>
      <c r="P8" s="12"/>
      <c r="Q8" s="7"/>
    </row>
    <row r="9" spans="1:17" ht="38.25">
      <c r="A9" s="6" t="s">
        <v>9</v>
      </c>
      <c r="B9" s="13" t="s">
        <v>10</v>
      </c>
      <c r="C9" s="18" t="s">
        <v>11</v>
      </c>
      <c r="D9" s="18" t="s">
        <v>5</v>
      </c>
      <c r="E9" s="13" t="s">
        <v>12</v>
      </c>
      <c r="F9" s="6" t="s">
        <v>13</v>
      </c>
      <c r="G9" s="15" t="s">
        <v>0</v>
      </c>
      <c r="H9" s="16" t="s">
        <v>1</v>
      </c>
      <c r="I9" s="14" t="s">
        <v>14</v>
      </c>
      <c r="J9" s="34" t="s">
        <v>15</v>
      </c>
      <c r="K9" s="35" t="s">
        <v>16</v>
      </c>
      <c r="L9" s="18" t="s">
        <v>7</v>
      </c>
      <c r="M9" s="18" t="s">
        <v>8</v>
      </c>
      <c r="N9" s="17" t="s">
        <v>4</v>
      </c>
      <c r="O9" s="14" t="s">
        <v>17</v>
      </c>
      <c r="P9" s="16" t="s">
        <v>2</v>
      </c>
      <c r="Q9" s="6" t="s">
        <v>3</v>
      </c>
    </row>
    <row r="10" spans="1:17" ht="12.75">
      <c r="A10" s="7">
        <v>616</v>
      </c>
      <c r="B10" s="7">
        <v>5</v>
      </c>
      <c r="C10" s="29">
        <v>80</v>
      </c>
      <c r="D10" s="12">
        <v>1</v>
      </c>
      <c r="E10" s="11">
        <v>40</v>
      </c>
      <c r="F10" s="9">
        <f aca="true" t="shared" si="0" ref="F10:F16">10^5*G10*I10^2/C10/2/9.81*O10/100</f>
        <v>1.566826686428975</v>
      </c>
      <c r="G10" s="9">
        <f aca="true" t="shared" si="1" ref="G10:G16">LOG((0.00015/3.28*1000/C10/3.7)+5.74/H10^0.9)^-2*0.25</f>
        <v>0.01965153411958909</v>
      </c>
      <c r="H10" s="12">
        <f aca="true" t="shared" si="2" ref="H10:H16">1000*I10*C10/1</f>
        <v>163393.99999999997</v>
      </c>
      <c r="I10" s="8">
        <f aca="true" t="shared" si="3" ref="I10:I16">21.22*A10/C10^2</f>
        <v>2.0424249999999997</v>
      </c>
      <c r="J10" s="8">
        <f aca="true" t="shared" si="4" ref="J10:J16">(2*9.81*(B10-F10))^0.5</f>
        <v>8.207244386044778</v>
      </c>
      <c r="K10" s="8">
        <f aca="true" t="shared" si="5" ref="K10:K16">21.22*A10/E10^2</f>
        <v>8.169699999999999</v>
      </c>
      <c r="L10" s="12">
        <f aca="true" t="shared" si="6" ref="L10:L16">0.000008333*A10*K10^2*1000</f>
        <v>342.6054854277254</v>
      </c>
      <c r="M10" s="12">
        <f aca="true" t="shared" si="7" ref="M10:M16">0.9*0.5*L10</f>
        <v>154.17246844247643</v>
      </c>
      <c r="N10" s="10">
        <f aca="true" t="shared" si="8" ref="N10:N16">M10*0.07*24*30/1000</f>
        <v>7.770292409500814</v>
      </c>
      <c r="O10" s="11">
        <v>30</v>
      </c>
      <c r="P10" s="12">
        <f aca="true" t="shared" si="9" ref="P10:P16">0.5*19100*K10/Q10</f>
        <v>780.2063499999999</v>
      </c>
      <c r="Q10" s="7">
        <v>100</v>
      </c>
    </row>
    <row r="11" spans="1:17" ht="12.75">
      <c r="A11" s="7">
        <v>875</v>
      </c>
      <c r="B11" s="7">
        <v>10</v>
      </c>
      <c r="C11" s="29">
        <v>80</v>
      </c>
      <c r="D11" s="12">
        <v>1</v>
      </c>
      <c r="E11" s="11">
        <v>40</v>
      </c>
      <c r="F11" s="9">
        <f t="shared" si="0"/>
        <v>3.0680943785753705</v>
      </c>
      <c r="G11" s="9">
        <f t="shared" si="1"/>
        <v>0.0190717055526021</v>
      </c>
      <c r="H11" s="12">
        <f t="shared" si="2"/>
        <v>232093.75</v>
      </c>
      <c r="I11" s="8">
        <f t="shared" si="3"/>
        <v>2.901171875</v>
      </c>
      <c r="J11" s="8">
        <f t="shared" si="4"/>
        <v>11.662074785060815</v>
      </c>
      <c r="K11" s="8">
        <f t="shared" si="5"/>
        <v>11.6046875</v>
      </c>
      <c r="L11" s="12">
        <f t="shared" si="6"/>
        <v>981.9205172421266</v>
      </c>
      <c r="M11" s="12">
        <f t="shared" si="7"/>
        <v>441.864232758957</v>
      </c>
      <c r="N11" s="10">
        <f t="shared" si="8"/>
        <v>22.269957331051437</v>
      </c>
      <c r="O11" s="11">
        <v>30</v>
      </c>
      <c r="P11" s="12">
        <f t="shared" si="9"/>
        <v>1108.24765625</v>
      </c>
      <c r="Q11" s="7">
        <v>100</v>
      </c>
    </row>
    <row r="12" spans="1:17" ht="12.75">
      <c r="A12" s="7">
        <v>1080</v>
      </c>
      <c r="B12" s="7">
        <v>15</v>
      </c>
      <c r="C12" s="29">
        <v>80</v>
      </c>
      <c r="D12" s="12">
        <v>1</v>
      </c>
      <c r="E12" s="11">
        <v>40</v>
      </c>
      <c r="F12" s="9">
        <f t="shared" si="0"/>
        <v>4.60400287259006</v>
      </c>
      <c r="G12" s="9">
        <f t="shared" si="1"/>
        <v>0.018785596902920674</v>
      </c>
      <c r="H12" s="12">
        <f t="shared" si="2"/>
        <v>286470</v>
      </c>
      <c r="I12" s="8">
        <f t="shared" si="3"/>
        <v>3.580875</v>
      </c>
      <c r="J12" s="8">
        <f t="shared" si="4"/>
        <v>14.281787830652823</v>
      </c>
      <c r="K12" s="8">
        <f t="shared" si="5"/>
        <v>14.3235</v>
      </c>
      <c r="L12" s="12">
        <f t="shared" si="6"/>
        <v>1846.3900116951897</v>
      </c>
      <c r="M12" s="12">
        <f t="shared" si="7"/>
        <v>830.8755052628354</v>
      </c>
      <c r="N12" s="10">
        <f t="shared" si="8"/>
        <v>41.87612546524691</v>
      </c>
      <c r="O12" s="11">
        <v>30</v>
      </c>
      <c r="P12" s="12">
        <f t="shared" si="9"/>
        <v>1367.8942499999998</v>
      </c>
      <c r="Q12" s="7">
        <v>100</v>
      </c>
    </row>
    <row r="13" spans="1:17" ht="12.75">
      <c r="A13" s="7">
        <v>1250</v>
      </c>
      <c r="B13" s="7">
        <v>20</v>
      </c>
      <c r="C13" s="29">
        <v>80</v>
      </c>
      <c r="D13" s="12">
        <v>1</v>
      </c>
      <c r="E13" s="11">
        <v>40</v>
      </c>
      <c r="F13" s="9">
        <f t="shared" si="0"/>
        <v>6.11010190887652</v>
      </c>
      <c r="G13" s="9">
        <f t="shared" si="1"/>
        <v>0.018610813280369547</v>
      </c>
      <c r="H13" s="12">
        <f t="shared" si="2"/>
        <v>331562.5</v>
      </c>
      <c r="I13" s="8">
        <f t="shared" si="3"/>
        <v>4.14453125</v>
      </c>
      <c r="J13" s="8">
        <f t="shared" si="4"/>
        <v>16.508173749626053</v>
      </c>
      <c r="K13" s="8">
        <f t="shared" si="5"/>
        <v>16.578125</v>
      </c>
      <c r="L13" s="12">
        <f t="shared" si="6"/>
        <v>2862.7420327758787</v>
      </c>
      <c r="M13" s="12">
        <f t="shared" si="7"/>
        <v>1288.2339147491455</v>
      </c>
      <c r="N13" s="10">
        <f t="shared" si="8"/>
        <v>64.92698930335693</v>
      </c>
      <c r="O13" s="11">
        <v>30</v>
      </c>
      <c r="P13" s="12">
        <f t="shared" si="9"/>
        <v>1583.2109375</v>
      </c>
      <c r="Q13" s="7">
        <v>100</v>
      </c>
    </row>
    <row r="14" spans="1:17" ht="12.75">
      <c r="A14" s="7">
        <v>1395</v>
      </c>
      <c r="B14" s="7">
        <v>25</v>
      </c>
      <c r="C14" s="29">
        <v>80</v>
      </c>
      <c r="D14" s="12">
        <v>1</v>
      </c>
      <c r="E14" s="11">
        <v>40</v>
      </c>
      <c r="F14" s="9">
        <f t="shared" si="0"/>
        <v>7.561020696882795</v>
      </c>
      <c r="G14" s="9">
        <f t="shared" si="1"/>
        <v>0.018491363492813287</v>
      </c>
      <c r="H14" s="12">
        <f t="shared" si="2"/>
        <v>370023.75</v>
      </c>
      <c r="I14" s="8">
        <f t="shared" si="3"/>
        <v>4.625296875</v>
      </c>
      <c r="J14" s="8">
        <f t="shared" si="4"/>
        <v>18.49737208165418</v>
      </c>
      <c r="K14" s="8">
        <f t="shared" si="5"/>
        <v>18.5011875</v>
      </c>
      <c r="L14" s="12">
        <f t="shared" si="6"/>
        <v>3979.0078731489734</v>
      </c>
      <c r="M14" s="12">
        <f t="shared" si="7"/>
        <v>1790.5535429170382</v>
      </c>
      <c r="N14" s="10">
        <f t="shared" si="8"/>
        <v>90.24389856301873</v>
      </c>
      <c r="O14" s="11">
        <v>30</v>
      </c>
      <c r="P14" s="12">
        <f t="shared" si="9"/>
        <v>1766.86340625</v>
      </c>
      <c r="Q14" s="7">
        <v>100</v>
      </c>
    </row>
    <row r="15" spans="1:17" ht="12.75">
      <c r="A15" s="7">
        <v>1530</v>
      </c>
      <c r="B15" s="7">
        <v>30</v>
      </c>
      <c r="C15" s="29">
        <v>80</v>
      </c>
      <c r="D15" s="12">
        <v>1</v>
      </c>
      <c r="E15" s="11">
        <v>40</v>
      </c>
      <c r="F15" s="9">
        <f t="shared" si="0"/>
        <v>9.04939425028911</v>
      </c>
      <c r="G15" s="9">
        <f t="shared" si="1"/>
        <v>0.018398125280629382</v>
      </c>
      <c r="H15" s="12">
        <f t="shared" si="2"/>
        <v>405832.5</v>
      </c>
      <c r="I15" s="8">
        <f t="shared" si="3"/>
        <v>5.07290625</v>
      </c>
      <c r="J15" s="8">
        <f t="shared" si="4"/>
        <v>20.274389875143658</v>
      </c>
      <c r="K15" s="8">
        <f t="shared" si="5"/>
        <v>20.291625</v>
      </c>
      <c r="L15" s="12">
        <f t="shared" si="6"/>
        <v>5249.603083019946</v>
      </c>
      <c r="M15" s="12">
        <f t="shared" si="7"/>
        <v>2362.3213873589757</v>
      </c>
      <c r="N15" s="10">
        <f t="shared" si="8"/>
        <v>119.0609979228924</v>
      </c>
      <c r="O15" s="11">
        <v>30</v>
      </c>
      <c r="P15" s="12">
        <f t="shared" si="9"/>
        <v>1937.8501875</v>
      </c>
      <c r="Q15" s="7">
        <v>100</v>
      </c>
    </row>
    <row r="16" spans="1:17" ht="12.75">
      <c r="A16" s="7">
        <v>1655</v>
      </c>
      <c r="B16" s="7">
        <v>35</v>
      </c>
      <c r="C16" s="29">
        <v>80</v>
      </c>
      <c r="D16" s="12">
        <v>1</v>
      </c>
      <c r="E16" s="11">
        <v>40</v>
      </c>
      <c r="F16" s="9">
        <f t="shared" si="0"/>
        <v>10.545685208079203</v>
      </c>
      <c r="G16" s="9">
        <f t="shared" si="1"/>
        <v>0.01832380794853083</v>
      </c>
      <c r="H16" s="12">
        <f t="shared" si="2"/>
        <v>438988.75</v>
      </c>
      <c r="I16" s="8">
        <f t="shared" si="3"/>
        <v>5.487359375</v>
      </c>
      <c r="J16" s="8">
        <f t="shared" si="4"/>
        <v>21.90419266299231</v>
      </c>
      <c r="K16" s="8">
        <f t="shared" si="5"/>
        <v>21.9494375</v>
      </c>
      <c r="L16" s="12">
        <f t="shared" si="6"/>
        <v>6644.253134805063</v>
      </c>
      <c r="M16" s="12">
        <f t="shared" si="7"/>
        <v>2989.913910662279</v>
      </c>
      <c r="N16" s="10">
        <f t="shared" si="8"/>
        <v>150.69166109737884</v>
      </c>
      <c r="O16" s="11">
        <v>30</v>
      </c>
      <c r="P16" s="12">
        <f t="shared" si="9"/>
        <v>2096.17128125</v>
      </c>
      <c r="Q16" s="7">
        <v>100</v>
      </c>
    </row>
    <row r="17" spans="1:17" ht="12.75">
      <c r="A17" s="7"/>
      <c r="B17" s="7"/>
      <c r="C17" s="29"/>
      <c r="D17" s="12"/>
      <c r="E17" s="11"/>
      <c r="F17" s="7"/>
      <c r="G17" s="9"/>
      <c r="H17" s="12"/>
      <c r="I17" s="8"/>
      <c r="J17" s="8"/>
      <c r="K17" s="8"/>
      <c r="L17" s="12"/>
      <c r="M17" s="12"/>
      <c r="N17" s="10"/>
      <c r="O17" s="11"/>
      <c r="P17" s="12"/>
      <c r="Q17" s="7"/>
    </row>
    <row r="18" spans="1:17" ht="12.75">
      <c r="A18" s="6" t="s">
        <v>20</v>
      </c>
      <c r="B18" s="7"/>
      <c r="C18" s="29"/>
      <c r="D18" s="12"/>
      <c r="E18" s="11"/>
      <c r="F18" s="8"/>
      <c r="G18" s="8"/>
      <c r="H18" s="8"/>
      <c r="I18" s="8"/>
      <c r="J18" s="8"/>
      <c r="K18" s="8"/>
      <c r="L18" s="12"/>
      <c r="M18" s="12"/>
      <c r="N18" s="10"/>
      <c r="O18" s="11"/>
      <c r="P18" s="12"/>
      <c r="Q18" s="7"/>
    </row>
    <row r="19" spans="1:17" ht="38.25">
      <c r="A19" s="6" t="s">
        <v>9</v>
      </c>
      <c r="B19" s="13" t="s">
        <v>10</v>
      </c>
      <c r="C19" s="18" t="s">
        <v>11</v>
      </c>
      <c r="D19" s="18" t="s">
        <v>5</v>
      </c>
      <c r="E19" s="13" t="s">
        <v>12</v>
      </c>
      <c r="F19" s="6" t="s">
        <v>13</v>
      </c>
      <c r="G19" s="15" t="s">
        <v>0</v>
      </c>
      <c r="H19" s="16" t="s">
        <v>1</v>
      </c>
      <c r="I19" s="14" t="s">
        <v>14</v>
      </c>
      <c r="J19" s="34" t="s">
        <v>15</v>
      </c>
      <c r="K19" s="35" t="s">
        <v>16</v>
      </c>
      <c r="L19" s="18" t="s">
        <v>7</v>
      </c>
      <c r="M19" s="18" t="s">
        <v>8</v>
      </c>
      <c r="N19" s="17" t="s">
        <v>4</v>
      </c>
      <c r="O19" s="14" t="s">
        <v>17</v>
      </c>
      <c r="P19" s="16" t="s">
        <v>2</v>
      </c>
      <c r="Q19" s="6" t="s">
        <v>3</v>
      </c>
    </row>
    <row r="20" spans="1:17" ht="12.75">
      <c r="A20" s="7">
        <v>700</v>
      </c>
      <c r="B20" s="7">
        <v>5</v>
      </c>
      <c r="C20" s="29">
        <v>100</v>
      </c>
      <c r="D20" s="12">
        <v>1</v>
      </c>
      <c r="E20" s="11">
        <v>40</v>
      </c>
      <c r="F20" s="9">
        <f aca="true" t="shared" si="10" ref="F20:F26">10^5*G20*I20^2/C20/2/9.81*O20/100</f>
        <v>0.6505083448269608</v>
      </c>
      <c r="G20" s="9">
        <f aca="true" t="shared" si="11" ref="G20:G26">LOG((0.00015/3.28*1000/C20/3.7)+5.74/H20^0.9)^-2*0.25</f>
        <v>0.019281631619566322</v>
      </c>
      <c r="H20" s="12">
        <f aca="true" t="shared" si="12" ref="H20:H26">1000*I20*C20/1</f>
        <v>148540</v>
      </c>
      <c r="I20" s="8">
        <f aca="true" t="shared" si="13" ref="I20:I26">21.22*A20/C20^2</f>
        <v>1.4854</v>
      </c>
      <c r="J20" s="8">
        <f aca="true" t="shared" si="14" ref="J20:J26">(2*9.81*(B20-F20))^0.5</f>
        <v>9.23780419117525</v>
      </c>
      <c r="K20" s="8">
        <f aca="true" t="shared" si="15" ref="K20:K26">21.22*A20/E20^2</f>
        <v>9.28375</v>
      </c>
      <c r="L20" s="12">
        <f aca="true" t="shared" si="16" ref="L20:L26">0.000008333*A20*K20^2*1000</f>
        <v>502.7433048279687</v>
      </c>
      <c r="M20" s="12">
        <f aca="true" t="shared" si="17" ref="M20:M26">0.9*0.5*L20</f>
        <v>226.23448717258592</v>
      </c>
      <c r="N20" s="10">
        <f aca="true" t="shared" si="18" ref="N20:N26">M20*0.07*24*30/1000</f>
        <v>11.40221815349833</v>
      </c>
      <c r="O20" s="11">
        <v>30</v>
      </c>
      <c r="P20" s="12">
        <f aca="true" t="shared" si="19" ref="P20:P26">0.5*19100*K20/Q20</f>
        <v>886.598125</v>
      </c>
      <c r="Q20" s="7">
        <v>100</v>
      </c>
    </row>
    <row r="21" spans="1:17" ht="12.75">
      <c r="A21" s="7">
        <v>990</v>
      </c>
      <c r="B21" s="7">
        <v>10</v>
      </c>
      <c r="C21" s="29">
        <v>100</v>
      </c>
      <c r="D21" s="12">
        <v>1</v>
      </c>
      <c r="E21" s="11">
        <v>40</v>
      </c>
      <c r="F21" s="9">
        <f t="shared" si="10"/>
        <v>1.256493645009646</v>
      </c>
      <c r="G21" s="9">
        <f t="shared" si="11"/>
        <v>0.01861988079950028</v>
      </c>
      <c r="H21" s="12">
        <f t="shared" si="12"/>
        <v>210077.99999999997</v>
      </c>
      <c r="I21" s="8">
        <f t="shared" si="13"/>
        <v>2.10078</v>
      </c>
      <c r="J21" s="8">
        <f t="shared" si="14"/>
        <v>13.097617901164728</v>
      </c>
      <c r="K21" s="8">
        <f t="shared" si="15"/>
        <v>13.129875</v>
      </c>
      <c r="L21" s="12">
        <f t="shared" si="16"/>
        <v>1422.1904546101262</v>
      </c>
      <c r="M21" s="12">
        <f t="shared" si="17"/>
        <v>639.9857045745567</v>
      </c>
      <c r="N21" s="10">
        <f t="shared" si="18"/>
        <v>32.25527951055766</v>
      </c>
      <c r="O21" s="11">
        <v>30</v>
      </c>
      <c r="P21" s="12">
        <f t="shared" si="19"/>
        <v>1253.9030625</v>
      </c>
      <c r="Q21" s="7">
        <v>100</v>
      </c>
    </row>
    <row r="22" spans="1:17" ht="12.75">
      <c r="A22" s="7">
        <v>1200</v>
      </c>
      <c r="B22" s="7">
        <v>15</v>
      </c>
      <c r="C22" s="29">
        <v>100</v>
      </c>
      <c r="D22" s="12">
        <v>1</v>
      </c>
      <c r="E22" s="11">
        <v>40</v>
      </c>
      <c r="F22" s="9">
        <f t="shared" si="10"/>
        <v>1.8155219920864198</v>
      </c>
      <c r="G22" s="9">
        <f t="shared" si="11"/>
        <v>0.01831158811565911</v>
      </c>
      <c r="H22" s="12">
        <f t="shared" si="12"/>
        <v>254640</v>
      </c>
      <c r="I22" s="8">
        <f t="shared" si="13"/>
        <v>2.5464</v>
      </c>
      <c r="J22" s="8">
        <f t="shared" si="14"/>
        <v>16.083515116891096</v>
      </c>
      <c r="K22" s="8">
        <f t="shared" si="15"/>
        <v>15.915</v>
      </c>
      <c r="L22" s="12">
        <f t="shared" si="16"/>
        <v>2532.7709351099993</v>
      </c>
      <c r="M22" s="12">
        <f t="shared" si="17"/>
        <v>1139.7469207994998</v>
      </c>
      <c r="N22" s="10">
        <f t="shared" si="18"/>
        <v>57.44324480829479</v>
      </c>
      <c r="O22" s="11">
        <v>30</v>
      </c>
      <c r="P22" s="12">
        <f t="shared" si="19"/>
        <v>1519.8825</v>
      </c>
      <c r="Q22" s="7">
        <v>100</v>
      </c>
    </row>
    <row r="23" spans="1:17" ht="12.75">
      <c r="A23" s="7">
        <v>1400</v>
      </c>
      <c r="B23" s="7">
        <v>20</v>
      </c>
      <c r="C23" s="29">
        <v>100</v>
      </c>
      <c r="D23" s="12">
        <v>1</v>
      </c>
      <c r="E23" s="11">
        <v>40</v>
      </c>
      <c r="F23" s="9">
        <f t="shared" si="10"/>
        <v>2.4414626533663566</v>
      </c>
      <c r="G23" s="9">
        <f t="shared" si="11"/>
        <v>0.018091767718852767</v>
      </c>
      <c r="H23" s="12">
        <f t="shared" si="12"/>
        <v>297080</v>
      </c>
      <c r="I23" s="8">
        <f t="shared" si="13"/>
        <v>2.9708</v>
      </c>
      <c r="J23" s="8">
        <f t="shared" si="14"/>
        <v>18.56067085912985</v>
      </c>
      <c r="K23" s="8">
        <f t="shared" si="15"/>
        <v>18.5675</v>
      </c>
      <c r="L23" s="12">
        <f t="shared" si="16"/>
        <v>4021.9464386237496</v>
      </c>
      <c r="M23" s="12">
        <f t="shared" si="17"/>
        <v>1809.8758973806873</v>
      </c>
      <c r="N23" s="10">
        <f t="shared" si="18"/>
        <v>91.21774522798664</v>
      </c>
      <c r="O23" s="11">
        <v>30</v>
      </c>
      <c r="P23" s="12">
        <f t="shared" si="19"/>
        <v>1773.19625</v>
      </c>
      <c r="Q23" s="7">
        <v>100</v>
      </c>
    </row>
    <row r="24" spans="1:17" ht="12.75">
      <c r="A24" s="7">
        <v>1570</v>
      </c>
      <c r="B24" s="7">
        <v>25</v>
      </c>
      <c r="C24" s="29">
        <v>100</v>
      </c>
      <c r="D24" s="12">
        <v>1</v>
      </c>
      <c r="E24" s="11">
        <v>40</v>
      </c>
      <c r="F24" s="9">
        <f t="shared" si="10"/>
        <v>3.0451164979666077</v>
      </c>
      <c r="G24" s="9">
        <f t="shared" si="11"/>
        <v>0.017942857027740993</v>
      </c>
      <c r="H24" s="12">
        <f t="shared" si="12"/>
        <v>333154</v>
      </c>
      <c r="I24" s="8">
        <f t="shared" si="13"/>
        <v>3.33154</v>
      </c>
      <c r="J24" s="8">
        <f t="shared" si="14"/>
        <v>20.75463356240951</v>
      </c>
      <c r="K24" s="8">
        <f t="shared" si="15"/>
        <v>20.822125</v>
      </c>
      <c r="L24" s="12">
        <f t="shared" si="16"/>
        <v>5672.194740963913</v>
      </c>
      <c r="M24" s="12">
        <f t="shared" si="17"/>
        <v>2552.487633433761</v>
      </c>
      <c r="N24" s="10">
        <f t="shared" si="18"/>
        <v>128.64537672506157</v>
      </c>
      <c r="O24" s="11">
        <v>30</v>
      </c>
      <c r="P24" s="12">
        <f t="shared" si="19"/>
        <v>1988.5129375000001</v>
      </c>
      <c r="Q24" s="7">
        <v>100</v>
      </c>
    </row>
    <row r="25" spans="1:17" ht="12.75">
      <c r="A25" s="7">
        <v>1720</v>
      </c>
      <c r="B25" s="7">
        <v>30</v>
      </c>
      <c r="C25" s="29">
        <v>100</v>
      </c>
      <c r="D25" s="12">
        <v>1</v>
      </c>
      <c r="E25" s="11">
        <v>40</v>
      </c>
      <c r="F25" s="9">
        <f t="shared" si="10"/>
        <v>3.632323130296602</v>
      </c>
      <c r="G25" s="9">
        <f t="shared" si="11"/>
        <v>0.017832596039561454</v>
      </c>
      <c r="H25" s="12">
        <f t="shared" si="12"/>
        <v>364984</v>
      </c>
      <c r="I25" s="8">
        <f t="shared" si="13"/>
        <v>3.64984</v>
      </c>
      <c r="J25" s="8">
        <f t="shared" si="14"/>
        <v>22.74497351468189</v>
      </c>
      <c r="K25" s="8">
        <f t="shared" si="15"/>
        <v>22.811500000000002</v>
      </c>
      <c r="L25" s="12">
        <f t="shared" si="16"/>
        <v>7458.259953251512</v>
      </c>
      <c r="M25" s="12">
        <f t="shared" si="17"/>
        <v>3356.2169789631807</v>
      </c>
      <c r="N25" s="10">
        <f t="shared" si="18"/>
        <v>169.1533357397443</v>
      </c>
      <c r="O25" s="11">
        <v>30</v>
      </c>
      <c r="P25" s="12">
        <f t="shared" si="19"/>
        <v>1452.3321666666668</v>
      </c>
      <c r="Q25" s="7">
        <v>150</v>
      </c>
    </row>
    <row r="26" spans="1:17" ht="12.75">
      <c r="A26" s="7">
        <v>1850</v>
      </c>
      <c r="B26" s="7">
        <v>35</v>
      </c>
      <c r="C26" s="29">
        <v>100</v>
      </c>
      <c r="D26" s="12">
        <v>1</v>
      </c>
      <c r="E26" s="11">
        <v>40</v>
      </c>
      <c r="F26" s="9">
        <f t="shared" si="10"/>
        <v>4.182581664046539</v>
      </c>
      <c r="G26" s="9">
        <f t="shared" si="11"/>
        <v>0.01774957512052024</v>
      </c>
      <c r="H26" s="12">
        <f t="shared" si="12"/>
        <v>392570</v>
      </c>
      <c r="I26" s="8">
        <f t="shared" si="13"/>
        <v>3.9257</v>
      </c>
      <c r="J26" s="8">
        <f t="shared" si="14"/>
        <v>24.5893828257524</v>
      </c>
      <c r="K26" s="8">
        <f t="shared" si="15"/>
        <v>24.535625</v>
      </c>
      <c r="L26" s="12">
        <f t="shared" si="16"/>
        <v>9280.41421991658</v>
      </c>
      <c r="M26" s="12">
        <f t="shared" si="17"/>
        <v>4176.186398962461</v>
      </c>
      <c r="N26" s="10">
        <f t="shared" si="18"/>
        <v>210.47979450770802</v>
      </c>
      <c r="O26" s="11">
        <v>30</v>
      </c>
      <c r="P26" s="12">
        <f t="shared" si="19"/>
        <v>1562.1014583333333</v>
      </c>
      <c r="Q26" s="7">
        <v>150</v>
      </c>
    </row>
    <row r="27" spans="1:17" ht="12.75">
      <c r="A27" s="7"/>
      <c r="B27" s="7"/>
      <c r="C27" s="29"/>
      <c r="D27" s="12"/>
      <c r="E27" s="11"/>
      <c r="F27" s="8"/>
      <c r="G27" s="8"/>
      <c r="H27" s="8"/>
      <c r="I27" s="8"/>
      <c r="J27" s="8"/>
      <c r="K27" s="8"/>
      <c r="L27" s="12"/>
      <c r="M27" s="12"/>
      <c r="N27" s="10"/>
      <c r="O27" s="11"/>
      <c r="P27" s="12"/>
      <c r="Q27" s="7"/>
    </row>
    <row r="28" spans="1:17" ht="12.75">
      <c r="A28" s="7"/>
      <c r="B28" s="7"/>
      <c r="C28" s="29"/>
      <c r="D28" s="12"/>
      <c r="E28" s="11"/>
      <c r="F28" s="8"/>
      <c r="G28" s="8"/>
      <c r="H28" s="8"/>
      <c r="I28" s="8"/>
      <c r="J28" s="8"/>
      <c r="K28" s="8"/>
      <c r="L28" s="12"/>
      <c r="M28" s="12"/>
      <c r="N28" s="10"/>
      <c r="O28" s="11"/>
      <c r="P28" s="12"/>
      <c r="Q28" s="7"/>
    </row>
    <row r="29" spans="1:17" ht="12.75">
      <c r="A29" s="7"/>
      <c r="B29" s="7"/>
      <c r="C29" s="29"/>
      <c r="D29" s="12"/>
      <c r="E29" s="11"/>
      <c r="F29" s="8"/>
      <c r="G29" s="8"/>
      <c r="H29" s="8"/>
      <c r="I29" s="8"/>
      <c r="J29" s="8"/>
      <c r="K29" s="8"/>
      <c r="L29" s="12"/>
      <c r="M29" s="12"/>
      <c r="N29" s="10"/>
      <c r="O29" s="11"/>
      <c r="P29" s="12"/>
      <c r="Q29" s="7"/>
    </row>
    <row r="30" spans="1:17" ht="12.75">
      <c r="A30" s="6" t="s">
        <v>21</v>
      </c>
      <c r="B30" s="7"/>
      <c r="C30" s="29"/>
      <c r="D30" s="12"/>
      <c r="E30" s="11"/>
      <c r="F30" s="8"/>
      <c r="G30" s="8"/>
      <c r="H30" s="8"/>
      <c r="I30" s="8"/>
      <c r="J30" s="8"/>
      <c r="K30" s="8"/>
      <c r="L30" s="12"/>
      <c r="M30" s="12"/>
      <c r="N30" s="10"/>
      <c r="O30" s="11"/>
      <c r="P30" s="12"/>
      <c r="Q30" s="7"/>
    </row>
    <row r="31" spans="1:17" ht="38.25">
      <c r="A31" s="6" t="s">
        <v>9</v>
      </c>
      <c r="B31" s="13" t="s">
        <v>10</v>
      </c>
      <c r="C31" s="18" t="s">
        <v>11</v>
      </c>
      <c r="D31" s="18" t="s">
        <v>5</v>
      </c>
      <c r="E31" s="13" t="s">
        <v>12</v>
      </c>
      <c r="F31" s="6" t="s">
        <v>13</v>
      </c>
      <c r="G31" s="15" t="s">
        <v>0</v>
      </c>
      <c r="H31" s="16" t="s">
        <v>1</v>
      </c>
      <c r="I31" s="14" t="s">
        <v>14</v>
      </c>
      <c r="J31" s="34" t="s">
        <v>15</v>
      </c>
      <c r="K31" s="35" t="s">
        <v>16</v>
      </c>
      <c r="L31" s="18" t="s">
        <v>7</v>
      </c>
      <c r="M31" s="18" t="s">
        <v>8</v>
      </c>
      <c r="N31" s="17" t="s">
        <v>4</v>
      </c>
      <c r="O31" s="14" t="s">
        <v>17</v>
      </c>
      <c r="P31" s="16" t="s">
        <v>2</v>
      </c>
      <c r="Q31" s="6" t="s">
        <v>3</v>
      </c>
    </row>
    <row r="32" spans="1:17" ht="12.75">
      <c r="A32" s="7">
        <v>740</v>
      </c>
      <c r="B32" s="7">
        <v>5</v>
      </c>
      <c r="C32" s="29">
        <v>150</v>
      </c>
      <c r="D32" s="12">
        <v>1</v>
      </c>
      <c r="E32" s="11">
        <v>40</v>
      </c>
      <c r="F32" s="9">
        <f aca="true" t="shared" si="20" ref="F32:F38">10^5*G32*I32^2/C32/2/9.81*O32/100</f>
        <v>0.09626883471887034</v>
      </c>
      <c r="G32" s="9">
        <f aca="true" t="shared" si="21" ref="G32:G38">LOG((0.00015/3.28*1000/C32/3.7)+5.74/H32^0.9)^-2*0.25</f>
        <v>0.019389453119866878</v>
      </c>
      <c r="H32" s="12">
        <f aca="true" t="shared" si="22" ref="H32:H38">1000*I32*C32/1</f>
        <v>104685.33333333333</v>
      </c>
      <c r="I32" s="8">
        <f aca="true" t="shared" si="23" ref="I32:I38">21.22*A32/C32^2</f>
        <v>0.6979022222222222</v>
      </c>
      <c r="J32" s="8">
        <f aca="true" t="shared" si="24" ref="J32:J38">(2*9.81*(B32-F32))^0.5</f>
        <v>9.80873108321437</v>
      </c>
      <c r="K32" s="8">
        <f aca="true" t="shared" si="25" ref="K32:K38">21.22*A32/E32^2</f>
        <v>9.81425</v>
      </c>
      <c r="L32" s="12">
        <f aca="true" t="shared" si="26" ref="L32:L38">0.000008333*A32*K32^2*1000</f>
        <v>593.9465100746612</v>
      </c>
      <c r="M32" s="12">
        <f aca="true" t="shared" si="27" ref="M32:M38">0.9*0.5*L32</f>
        <v>267.27592953359755</v>
      </c>
      <c r="N32" s="10">
        <f aca="true" t="shared" si="28" ref="N32:N38">M32*0.07*24*30/1000</f>
        <v>13.470706848493318</v>
      </c>
      <c r="O32" s="11">
        <v>30</v>
      </c>
      <c r="P32" s="12">
        <f aca="true" t="shared" si="29" ref="P32:P38">0.5*19100*K32/Q32</f>
        <v>937.2608749999999</v>
      </c>
      <c r="Q32" s="7">
        <v>100</v>
      </c>
    </row>
    <row r="33" spans="1:17" ht="12.75">
      <c r="A33" s="7">
        <v>1050</v>
      </c>
      <c r="B33" s="7">
        <v>10</v>
      </c>
      <c r="C33" s="29">
        <v>150</v>
      </c>
      <c r="D33" s="12">
        <v>1</v>
      </c>
      <c r="E33" s="11">
        <v>40</v>
      </c>
      <c r="F33" s="9">
        <f t="shared" si="20"/>
        <v>0.1846606257569508</v>
      </c>
      <c r="G33" s="9">
        <f t="shared" si="21"/>
        <v>0.0184730663137465</v>
      </c>
      <c r="H33" s="12">
        <f t="shared" si="22"/>
        <v>148540</v>
      </c>
      <c r="I33" s="8">
        <f t="shared" si="23"/>
        <v>0.9902666666666666</v>
      </c>
      <c r="J33" s="8">
        <f t="shared" si="24"/>
        <v>13.877210041022245</v>
      </c>
      <c r="K33" s="8">
        <f t="shared" si="25"/>
        <v>13.925625</v>
      </c>
      <c r="L33" s="12">
        <f t="shared" si="26"/>
        <v>1696.7586537943944</v>
      </c>
      <c r="M33" s="12">
        <f t="shared" si="27"/>
        <v>763.5413942074775</v>
      </c>
      <c r="N33" s="10">
        <f t="shared" si="28"/>
        <v>38.482486268056874</v>
      </c>
      <c r="O33" s="11">
        <v>30</v>
      </c>
      <c r="P33" s="12">
        <f t="shared" si="29"/>
        <v>1329.8971875</v>
      </c>
      <c r="Q33" s="7">
        <v>100</v>
      </c>
    </row>
    <row r="34" spans="1:17" ht="12.75">
      <c r="A34" s="7">
        <v>1285</v>
      </c>
      <c r="B34" s="7">
        <v>15</v>
      </c>
      <c r="C34" s="29">
        <v>150</v>
      </c>
      <c r="D34" s="12">
        <v>1</v>
      </c>
      <c r="E34" s="11">
        <v>40</v>
      </c>
      <c r="F34" s="9">
        <f t="shared" si="20"/>
        <v>0.26975505808852684</v>
      </c>
      <c r="G34" s="9">
        <f t="shared" si="21"/>
        <v>0.018018001796401097</v>
      </c>
      <c r="H34" s="12">
        <f t="shared" si="22"/>
        <v>181784.66666666666</v>
      </c>
      <c r="I34" s="8">
        <f t="shared" si="23"/>
        <v>1.2118977777777777</v>
      </c>
      <c r="J34" s="8">
        <f t="shared" si="24"/>
        <v>17.000217815084106</v>
      </c>
      <c r="K34" s="8">
        <f t="shared" si="25"/>
        <v>17.042312499999998</v>
      </c>
      <c r="L34" s="12">
        <f t="shared" si="26"/>
        <v>3110.008375703245</v>
      </c>
      <c r="M34" s="12">
        <f t="shared" si="27"/>
        <v>1399.50376906646</v>
      </c>
      <c r="N34" s="10">
        <f t="shared" si="28"/>
        <v>70.5349899609496</v>
      </c>
      <c r="O34" s="11">
        <v>30</v>
      </c>
      <c r="P34" s="12">
        <f t="shared" si="29"/>
        <v>1627.5408437499998</v>
      </c>
      <c r="Q34" s="7">
        <v>100</v>
      </c>
    </row>
    <row r="35" spans="1:17" ht="12.75">
      <c r="A35" s="7">
        <v>1480</v>
      </c>
      <c r="B35" s="7">
        <v>20</v>
      </c>
      <c r="C35" s="29">
        <v>150</v>
      </c>
      <c r="D35" s="12">
        <v>1</v>
      </c>
      <c r="E35" s="11">
        <v>40</v>
      </c>
      <c r="F35" s="9">
        <f t="shared" si="20"/>
        <v>0.3521052350630765</v>
      </c>
      <c r="G35" s="9">
        <f t="shared" si="21"/>
        <v>0.01772933049530565</v>
      </c>
      <c r="H35" s="12">
        <f t="shared" si="22"/>
        <v>209370.66666666666</v>
      </c>
      <c r="I35" s="8">
        <f t="shared" si="23"/>
        <v>1.3958044444444444</v>
      </c>
      <c r="J35" s="8">
        <f t="shared" si="24"/>
        <v>19.633942428561372</v>
      </c>
      <c r="K35" s="8">
        <f t="shared" si="25"/>
        <v>19.6285</v>
      </c>
      <c r="L35" s="12">
        <f t="shared" si="26"/>
        <v>4751.57208059729</v>
      </c>
      <c r="M35" s="12">
        <f t="shared" si="27"/>
        <v>2138.2074362687804</v>
      </c>
      <c r="N35" s="10">
        <f t="shared" si="28"/>
        <v>107.76565478794654</v>
      </c>
      <c r="O35" s="11">
        <v>30</v>
      </c>
      <c r="P35" s="12">
        <f t="shared" si="29"/>
        <v>1874.5217499999999</v>
      </c>
      <c r="Q35" s="7">
        <v>100</v>
      </c>
    </row>
    <row r="36" spans="1:17" ht="12.75">
      <c r="A36" s="7">
        <v>1655</v>
      </c>
      <c r="B36" s="7">
        <v>25</v>
      </c>
      <c r="C36" s="29">
        <v>150</v>
      </c>
      <c r="D36" s="12">
        <v>1</v>
      </c>
      <c r="E36" s="11">
        <v>40</v>
      </c>
      <c r="F36" s="9">
        <f t="shared" si="20"/>
        <v>0.4350316426427236</v>
      </c>
      <c r="G36" s="9">
        <f t="shared" si="21"/>
        <v>0.017517339030123213</v>
      </c>
      <c r="H36" s="12">
        <f t="shared" si="22"/>
        <v>234127.3333333333</v>
      </c>
      <c r="I36" s="8">
        <f t="shared" si="23"/>
        <v>1.5608488888888887</v>
      </c>
      <c r="J36" s="8">
        <f t="shared" si="24"/>
        <v>21.953693975532907</v>
      </c>
      <c r="K36" s="8">
        <f t="shared" si="25"/>
        <v>21.9494375</v>
      </c>
      <c r="L36" s="12">
        <f t="shared" si="26"/>
        <v>6644.253134805063</v>
      </c>
      <c r="M36" s="12">
        <f t="shared" si="27"/>
        <v>2989.913910662279</v>
      </c>
      <c r="N36" s="10">
        <f t="shared" si="28"/>
        <v>150.69166109737884</v>
      </c>
      <c r="O36" s="11">
        <v>30</v>
      </c>
      <c r="P36" s="12">
        <f t="shared" si="29"/>
        <v>2096.17128125</v>
      </c>
      <c r="Q36" s="7">
        <v>100</v>
      </c>
    </row>
    <row r="37" spans="1:17" ht="12.75">
      <c r="A37" s="7">
        <v>1820</v>
      </c>
      <c r="B37" s="7">
        <v>30</v>
      </c>
      <c r="C37" s="29">
        <v>150</v>
      </c>
      <c r="D37" s="12">
        <v>1</v>
      </c>
      <c r="E37" s="11">
        <v>40</v>
      </c>
      <c r="F37" s="9">
        <f t="shared" si="20"/>
        <v>0.5210115473612715</v>
      </c>
      <c r="G37" s="9">
        <f t="shared" si="21"/>
        <v>0.017347937839394298</v>
      </c>
      <c r="H37" s="12">
        <f t="shared" si="22"/>
        <v>257469.33333333337</v>
      </c>
      <c r="I37" s="8">
        <f t="shared" si="23"/>
        <v>1.7164622222222223</v>
      </c>
      <c r="J37" s="8">
        <f t="shared" si="24"/>
        <v>24.049485513016112</v>
      </c>
      <c r="K37" s="8">
        <f t="shared" si="25"/>
        <v>24.13775</v>
      </c>
      <c r="L37" s="12">
        <f t="shared" si="26"/>
        <v>8836.216325656378</v>
      </c>
      <c r="M37" s="12">
        <f t="shared" si="27"/>
        <v>3976.29734654537</v>
      </c>
      <c r="N37" s="10">
        <f t="shared" si="28"/>
        <v>200.4053862658867</v>
      </c>
      <c r="O37" s="11">
        <v>30</v>
      </c>
      <c r="P37" s="12">
        <f t="shared" si="29"/>
        <v>1536.7700833333333</v>
      </c>
      <c r="Q37" s="7">
        <v>150</v>
      </c>
    </row>
    <row r="38" spans="1:17" ht="12.75">
      <c r="A38" s="7">
        <v>1960</v>
      </c>
      <c r="B38" s="7">
        <v>35</v>
      </c>
      <c r="C38" s="29">
        <v>150</v>
      </c>
      <c r="D38" s="12">
        <v>1</v>
      </c>
      <c r="E38" s="11">
        <v>40</v>
      </c>
      <c r="F38" s="9">
        <f t="shared" si="20"/>
        <v>0.5998814995324546</v>
      </c>
      <c r="G38" s="9">
        <f t="shared" si="21"/>
        <v>0.017222516526705953</v>
      </c>
      <c r="H38" s="12">
        <f t="shared" si="22"/>
        <v>277274.6666666666</v>
      </c>
      <c r="I38" s="8">
        <f t="shared" si="23"/>
        <v>1.8484977777777776</v>
      </c>
      <c r="J38" s="8">
        <f t="shared" si="24"/>
        <v>25.97942118252778</v>
      </c>
      <c r="K38" s="8">
        <f t="shared" si="25"/>
        <v>25.9945</v>
      </c>
      <c r="L38" s="12">
        <f t="shared" si="26"/>
        <v>11036.221027583568</v>
      </c>
      <c r="M38" s="12">
        <f t="shared" si="27"/>
        <v>4966.299462412606</v>
      </c>
      <c r="N38" s="10">
        <f t="shared" si="28"/>
        <v>250.3014929055954</v>
      </c>
      <c r="O38" s="11">
        <v>30</v>
      </c>
      <c r="P38" s="12">
        <f t="shared" si="29"/>
        <v>1654.9831666666664</v>
      </c>
      <c r="Q38" s="7">
        <v>150</v>
      </c>
    </row>
    <row r="39" spans="1:17" ht="12.75">
      <c r="A39" s="7"/>
      <c r="B39" s="7"/>
      <c r="C39" s="29"/>
      <c r="D39" s="12"/>
      <c r="E39" s="11"/>
      <c r="F39" s="8"/>
      <c r="G39" s="8"/>
      <c r="H39" s="8"/>
      <c r="I39" s="8"/>
      <c r="J39" s="8"/>
      <c r="K39" s="8"/>
      <c r="L39" s="12"/>
      <c r="M39" s="12"/>
      <c r="N39" s="10"/>
      <c r="O39" s="11"/>
      <c r="P39" s="12"/>
      <c r="Q39" s="7"/>
    </row>
    <row r="40" spans="1:5" ht="12.75">
      <c r="A40" s="3"/>
      <c r="B40" s="3"/>
      <c r="C40" s="30"/>
      <c r="D40" s="33"/>
      <c r="E40" s="19"/>
    </row>
  </sheetData>
  <printOptions/>
  <pageMargins left="0.75" right="0.75" top="1" bottom="1" header="0.5" footer="0.5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L25">
      <selection activeCell="A22" sqref="A22:IV22"/>
    </sheetView>
  </sheetViews>
  <sheetFormatPr defaultColWidth="9.140625" defaultRowHeight="12.75"/>
  <cols>
    <col min="1" max="1" width="13.421875" style="0" customWidth="1"/>
    <col min="3" max="3" width="12.140625" style="0" customWidth="1"/>
    <col min="4" max="4" width="7.57421875" style="0" customWidth="1"/>
    <col min="5" max="5" width="10.140625" style="0" customWidth="1"/>
    <col min="7" max="7" width="6.7109375" style="0" customWidth="1"/>
    <col min="8" max="8" width="13.28125" style="0" customWidth="1"/>
    <col min="9" max="9" width="9.28125" style="0" customWidth="1"/>
    <col min="10" max="10" width="17.57421875" style="0" customWidth="1"/>
    <col min="11" max="11" width="9.28125" style="0" customWidth="1"/>
    <col min="12" max="12" width="10.28125" style="4" customWidth="1"/>
    <col min="13" max="13" width="10.57421875" style="4" customWidth="1"/>
    <col min="14" max="14" width="11.00390625" style="0" customWidth="1"/>
    <col min="15" max="15" width="10.00390625" style="5" customWidth="1"/>
    <col min="16" max="16" width="11.00390625" style="0" customWidth="1"/>
  </cols>
  <sheetData>
    <row r="1" spans="1:18" ht="15.75">
      <c r="A1" s="20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12"/>
      <c r="M1" s="12"/>
      <c r="N1" s="7"/>
      <c r="O1" s="11"/>
      <c r="P1" s="7"/>
      <c r="Q1" s="7"/>
      <c r="R1" s="7"/>
    </row>
    <row r="2" spans="1:18" ht="12.75">
      <c r="A2" s="6" t="s">
        <v>23</v>
      </c>
      <c r="B2" s="7"/>
      <c r="C2" s="8"/>
      <c r="D2" s="8"/>
      <c r="E2" s="7"/>
      <c r="F2" s="8"/>
      <c r="G2" s="8"/>
      <c r="H2" s="8"/>
      <c r="I2" s="8"/>
      <c r="J2" s="8"/>
      <c r="K2" s="8"/>
      <c r="L2" s="12"/>
      <c r="M2" s="12"/>
      <c r="N2" s="10"/>
      <c r="O2" s="11"/>
      <c r="P2" s="7"/>
      <c r="Q2" s="7"/>
      <c r="R2" s="7"/>
    </row>
    <row r="3" spans="1:18" ht="38.25">
      <c r="A3" s="6" t="s">
        <v>9</v>
      </c>
      <c r="B3" s="13" t="s">
        <v>10</v>
      </c>
      <c r="C3" s="18" t="s">
        <v>11</v>
      </c>
      <c r="D3" s="18" t="s">
        <v>5</v>
      </c>
      <c r="E3" s="13" t="s">
        <v>12</v>
      </c>
      <c r="F3" s="6" t="s">
        <v>13</v>
      </c>
      <c r="G3" s="15" t="s">
        <v>0</v>
      </c>
      <c r="H3" s="16" t="s">
        <v>1</v>
      </c>
      <c r="I3" s="14" t="s">
        <v>14</v>
      </c>
      <c r="J3" s="34" t="s">
        <v>15</v>
      </c>
      <c r="K3" s="35" t="s">
        <v>16</v>
      </c>
      <c r="L3" s="18" t="s">
        <v>7</v>
      </c>
      <c r="M3" s="18" t="s">
        <v>8</v>
      </c>
      <c r="N3" s="17" t="s">
        <v>4</v>
      </c>
      <c r="O3" s="14" t="s">
        <v>17</v>
      </c>
      <c r="P3" s="16" t="s">
        <v>2</v>
      </c>
      <c r="Q3" s="6" t="s">
        <v>3</v>
      </c>
      <c r="R3" s="7"/>
    </row>
    <row r="4" spans="1:18" ht="12.75">
      <c r="A4" s="7">
        <v>192</v>
      </c>
      <c r="B4" s="7">
        <v>10</v>
      </c>
      <c r="C4" s="8">
        <v>50</v>
      </c>
      <c r="D4" s="7">
        <v>1</v>
      </c>
      <c r="E4" s="7">
        <v>40</v>
      </c>
      <c r="F4" s="9">
        <f>10^5*G4*I4^2/C4/2/9.81*O4/100</f>
        <v>9.143881955904499</v>
      </c>
      <c r="G4" s="9">
        <f>LOG((0.00015/3.28*1000/C4/3.7)+5.74/H4^0.9)^-2*0.25</f>
        <v>0.022516203232643188</v>
      </c>
      <c r="H4" s="12">
        <f>1000*I4*C4/1</f>
        <v>81484.79999999999</v>
      </c>
      <c r="I4" s="8">
        <f>21.22*A4/C4^2</f>
        <v>1.6296959999999998</v>
      </c>
      <c r="J4" s="8">
        <f>(2*9.81*(B4-F4))^0.5</f>
        <v>4.098418722526254</v>
      </c>
      <c r="K4" s="8">
        <f>21.22*A4/E4^2</f>
        <v>2.5463999999999998</v>
      </c>
      <c r="L4" s="12">
        <f>0.000008333*A4*K4^2*1000</f>
        <v>10.374229750210556</v>
      </c>
      <c r="M4" s="12">
        <f>0.9*0.5*L4</f>
        <v>4.668403387594751</v>
      </c>
      <c r="N4" s="10">
        <f>M4*0.07*24*30/1000</f>
        <v>0.23528753073477543</v>
      </c>
      <c r="O4" s="11">
        <v>150</v>
      </c>
      <c r="P4" s="12">
        <f>0.5*19100*K4/Q4</f>
        <v>243.1812</v>
      </c>
      <c r="Q4" s="7">
        <v>100</v>
      </c>
      <c r="R4" s="7"/>
    </row>
    <row r="5" spans="1:18" ht="12.75">
      <c r="A5" s="7">
        <v>285</v>
      </c>
      <c r="B5" s="7">
        <v>20</v>
      </c>
      <c r="C5" s="8">
        <v>50</v>
      </c>
      <c r="D5" s="7">
        <v>1</v>
      </c>
      <c r="E5" s="7">
        <v>40</v>
      </c>
      <c r="F5" s="9">
        <f>10^5*G5*I5^2/C5/2/9.81*O5/100</f>
        <v>19.376391615268627</v>
      </c>
      <c r="G5" s="9">
        <f>LOG((0.00015/3.28*1000/C5/3.7)+5.74/H5^0.9)^-2*0.25</f>
        <v>0.021654601195889526</v>
      </c>
      <c r="H5" s="12">
        <f>1000*I5*C5/1</f>
        <v>120954</v>
      </c>
      <c r="I5" s="8">
        <f>21.22*A5/C5^2</f>
        <v>2.41908</v>
      </c>
      <c r="J5" s="8">
        <f>(2*9.81*(B5-F5))^0.5</f>
        <v>3.49788457620167</v>
      </c>
      <c r="K5" s="8">
        <f>21.22*A5/E5^2</f>
        <v>3.7798125</v>
      </c>
      <c r="L5" s="12">
        <f>0.000008333*A5*K5^2*1000</f>
        <v>33.93022625765525</v>
      </c>
      <c r="M5" s="12">
        <f>0.9*0.5*L5</f>
        <v>15.268601815944862</v>
      </c>
      <c r="N5" s="10">
        <f>M5*0.07*24*30/1000</f>
        <v>0.7695375315236211</v>
      </c>
      <c r="O5" s="11">
        <v>150</v>
      </c>
      <c r="P5" s="12">
        <f>0.5*19100*K5/Q5</f>
        <v>360.97209375</v>
      </c>
      <c r="Q5" s="7">
        <v>100</v>
      </c>
      <c r="R5" s="7"/>
    </row>
    <row r="6" spans="1:18" ht="12.75">
      <c r="A6" s="7">
        <v>351</v>
      </c>
      <c r="B6" s="7">
        <v>30</v>
      </c>
      <c r="C6" s="8">
        <v>50</v>
      </c>
      <c r="D6" s="7">
        <v>1</v>
      </c>
      <c r="E6" s="7">
        <v>40</v>
      </c>
      <c r="F6" s="9">
        <f>10^5*G6*I6^2/C6/2/9.81*O6/100</f>
        <v>28.888673396753244</v>
      </c>
      <c r="G6" s="9">
        <f>LOG((0.00015/3.28*1000/C6/3.7)+5.74/H6^0.9)^-2*0.25</f>
        <v>0.02128532925822149</v>
      </c>
      <c r="H6" s="12">
        <f>1000*I6*C6/1</f>
        <v>148964.4</v>
      </c>
      <c r="I6" s="8">
        <f>21.22*A6/C6^2</f>
        <v>2.979288</v>
      </c>
      <c r="J6" s="8">
        <f>(2*9.81*(B6-F6))^0.5</f>
        <v>4.6694997543314365</v>
      </c>
      <c r="K6" s="8">
        <f>21.22*A6/E6^2</f>
        <v>4.6551374999999995</v>
      </c>
      <c r="L6" s="12">
        <f>0.000008333*A6*K6^2*1000</f>
        <v>63.38310712022392</v>
      </c>
      <c r="M6" s="12">
        <f>0.9*0.5*L6</f>
        <v>28.522398204100764</v>
      </c>
      <c r="N6" s="10">
        <f>M6*0.07*24*30/1000</f>
        <v>1.4375288694866786</v>
      </c>
      <c r="O6" s="11">
        <v>150</v>
      </c>
      <c r="P6" s="12">
        <f>0.5*19100*K6/Q6</f>
        <v>444.5656312499999</v>
      </c>
      <c r="Q6" s="7">
        <v>100</v>
      </c>
      <c r="R6" s="7"/>
    </row>
    <row r="7" spans="1:18" ht="12.75">
      <c r="A7" s="7">
        <v>408</v>
      </c>
      <c r="B7" s="7">
        <v>40</v>
      </c>
      <c r="C7" s="8">
        <v>50</v>
      </c>
      <c r="D7" s="7">
        <v>1</v>
      </c>
      <c r="E7" s="7">
        <v>40</v>
      </c>
      <c r="F7" s="9">
        <f>10^5*G7*I7^2/C7/2/9.81*O7/100</f>
        <v>38.60252097792491</v>
      </c>
      <c r="G7" s="9">
        <f>LOG((0.00015/3.28*1000/C7/3.7)+5.74/H7^0.9)^-2*0.25</f>
        <v>0.02105049671261472</v>
      </c>
      <c r="H7" s="12">
        <f>1000*I7*C7/1</f>
        <v>173155.19999999998</v>
      </c>
      <c r="I7" s="8">
        <f>21.22*A7/C7^2</f>
        <v>3.463104</v>
      </c>
      <c r="J7" s="8">
        <f>(2*9.81*(B7-F7))^0.5</f>
        <v>5.236271422788667</v>
      </c>
      <c r="K7" s="8">
        <f>21.22*A7/E7^2</f>
        <v>5.4111</v>
      </c>
      <c r="L7" s="12">
        <f>0.000008333*A7*K7^2*1000</f>
        <v>99.54802883356345</v>
      </c>
      <c r="M7" s="12">
        <f>0.9*0.5*L7</f>
        <v>44.79661297510356</v>
      </c>
      <c r="N7" s="10">
        <f>M7*0.07*24*30/1000</f>
        <v>2.2577492939452197</v>
      </c>
      <c r="O7" s="11">
        <v>150</v>
      </c>
      <c r="P7" s="12">
        <f>0.5*19100*K7/Q7</f>
        <v>344.5067</v>
      </c>
      <c r="Q7" s="7">
        <v>150</v>
      </c>
      <c r="R7" s="7"/>
    </row>
    <row r="8" spans="1:18" ht="12.75">
      <c r="A8" s="7">
        <v>457</v>
      </c>
      <c r="B8" s="7">
        <v>50</v>
      </c>
      <c r="C8" s="8">
        <v>50</v>
      </c>
      <c r="D8" s="7">
        <v>1</v>
      </c>
      <c r="E8" s="7">
        <v>40</v>
      </c>
      <c r="F8" s="9">
        <f>10^5*G8*I8^2/C8/2/9.81*O8/100</f>
        <v>48.06151862544946</v>
      </c>
      <c r="G8" s="9">
        <f>LOG((0.00015/3.28*1000/C8/3.7)+5.74/H8^0.9)^-2*0.25</f>
        <v>0.020889694836811162</v>
      </c>
      <c r="H8" s="12">
        <f>1000*I8*C8/1</f>
        <v>193950.8</v>
      </c>
      <c r="I8" s="8">
        <f>21.22*A8/C8^2</f>
        <v>3.8790159999999996</v>
      </c>
      <c r="J8" s="8">
        <f>(2*9.81*(B8-F8))^0.5</f>
        <v>6.167090445962473</v>
      </c>
      <c r="K8" s="8">
        <f>21.22*A8/E8^2</f>
        <v>6.0609625</v>
      </c>
      <c r="L8" s="12">
        <f>0.000008333*A8*K8^2*1000</f>
        <v>139.89454363497816</v>
      </c>
      <c r="M8" s="12">
        <f>0.9*0.5*L8</f>
        <v>62.952544635740175</v>
      </c>
      <c r="N8" s="10">
        <f>M8*0.07*24*30/1000</f>
        <v>3.1728082496413053</v>
      </c>
      <c r="O8" s="11">
        <v>150</v>
      </c>
      <c r="P8" s="12">
        <f>0.5*19100*K8/Q8</f>
        <v>385.8812791666667</v>
      </c>
      <c r="Q8" s="7">
        <v>150</v>
      </c>
      <c r="R8" s="7"/>
    </row>
    <row r="9" spans="1:18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2"/>
      <c r="N9" s="7"/>
      <c r="O9" s="11"/>
      <c r="P9" s="7"/>
      <c r="Q9" s="7"/>
      <c r="R9" s="7"/>
    </row>
    <row r="10" spans="1:18" ht="12.75">
      <c r="A10" s="6" t="s">
        <v>24</v>
      </c>
      <c r="B10" s="7"/>
      <c r="C10" s="8"/>
      <c r="D10" s="8"/>
      <c r="E10" s="7"/>
      <c r="F10" s="8"/>
      <c r="G10" s="8"/>
      <c r="H10" s="8"/>
      <c r="I10" s="8"/>
      <c r="J10" s="8"/>
      <c r="K10" s="8"/>
      <c r="L10" s="12"/>
      <c r="M10" s="12"/>
      <c r="N10" s="10"/>
      <c r="O10" s="11"/>
      <c r="P10" s="7"/>
      <c r="Q10" s="7"/>
      <c r="R10" s="7"/>
    </row>
    <row r="11" spans="1:18" ht="38.25">
      <c r="A11" s="6" t="s">
        <v>9</v>
      </c>
      <c r="B11" s="13" t="s">
        <v>10</v>
      </c>
      <c r="C11" s="18" t="s">
        <v>11</v>
      </c>
      <c r="D11" s="18" t="s">
        <v>5</v>
      </c>
      <c r="E11" s="13" t="s">
        <v>12</v>
      </c>
      <c r="F11" s="6" t="s">
        <v>13</v>
      </c>
      <c r="G11" s="15" t="s">
        <v>0</v>
      </c>
      <c r="H11" s="16" t="s">
        <v>1</v>
      </c>
      <c r="I11" s="14" t="s">
        <v>14</v>
      </c>
      <c r="J11" s="34" t="s">
        <v>15</v>
      </c>
      <c r="K11" s="35" t="s">
        <v>16</v>
      </c>
      <c r="L11" s="18" t="s">
        <v>7</v>
      </c>
      <c r="M11" s="18" t="s">
        <v>8</v>
      </c>
      <c r="N11" s="17" t="s">
        <v>4</v>
      </c>
      <c r="O11" s="14" t="s">
        <v>17</v>
      </c>
      <c r="P11" s="16" t="s">
        <v>2</v>
      </c>
      <c r="Q11" s="6" t="s">
        <v>3</v>
      </c>
      <c r="R11" s="7"/>
    </row>
    <row r="12" spans="1:18" ht="12.75">
      <c r="A12" s="7">
        <v>350</v>
      </c>
      <c r="B12" s="7">
        <v>10</v>
      </c>
      <c r="C12" s="8">
        <v>80</v>
      </c>
      <c r="D12" s="7">
        <v>1</v>
      </c>
      <c r="E12" s="7">
        <v>25</v>
      </c>
      <c r="F12" s="9">
        <f>10^5*G12*I12^2/C12/2/9.81*O12/100</f>
        <v>2.691113857093303</v>
      </c>
      <c r="G12" s="9">
        <f>LOG((0.00015/3.28*1000/C12/3.7)+5.74/H12^0.9)^-2*0.25</f>
        <v>0.02091042710803216</v>
      </c>
      <c r="H12" s="12">
        <f>1000*I12*C12/1</f>
        <v>92837.5</v>
      </c>
      <c r="I12" s="8">
        <f>21.22*A12/C12^2</f>
        <v>1.16046875</v>
      </c>
      <c r="J12" s="8">
        <f>(2*9.81*(B12-F12))^0.5</f>
        <v>11.97498835589536</v>
      </c>
      <c r="K12" s="8">
        <f>21.22*A12/E12^2</f>
        <v>11.8832</v>
      </c>
      <c r="L12" s="12">
        <f>0.000008333*A12*K12^2*1000</f>
        <v>411.8473153150721</v>
      </c>
      <c r="M12" s="12">
        <f>0.9*0.5*L12</f>
        <v>185.33129189178243</v>
      </c>
      <c r="N12" s="10">
        <f>M12*0.07*24*30/1000</f>
        <v>9.340697111345834</v>
      </c>
      <c r="O12" s="11">
        <v>150</v>
      </c>
      <c r="P12" s="12">
        <f>0.5*19100*K12/Q12</f>
        <v>1134.8455999999999</v>
      </c>
      <c r="Q12" s="7">
        <v>100</v>
      </c>
      <c r="R12" s="7"/>
    </row>
    <row r="13" spans="1:18" ht="12.75">
      <c r="A13" s="7">
        <v>500</v>
      </c>
      <c r="B13" s="7">
        <v>20</v>
      </c>
      <c r="C13" s="8">
        <v>80</v>
      </c>
      <c r="D13" s="7">
        <v>1</v>
      </c>
      <c r="E13" s="7">
        <v>25</v>
      </c>
      <c r="F13" s="9">
        <f>10^5*G13*I13^2/C13/2/9.81*O13/100</f>
        <v>5.270136499817292</v>
      </c>
      <c r="G13" s="9">
        <f>LOG((0.00015/3.28*1000/C13/3.7)+5.74/H13^0.9)^-2*0.25</f>
        <v>0.020065444043099942</v>
      </c>
      <c r="H13" s="12">
        <f>1000*I13*C13/1</f>
        <v>132625</v>
      </c>
      <c r="I13" s="8">
        <f>21.22*A13/C13^2</f>
        <v>1.6578125</v>
      </c>
      <c r="J13" s="8">
        <f>(2*9.81*(B13-F13))^0.5</f>
        <v>16.9999977021641</v>
      </c>
      <c r="K13" s="8">
        <f>21.22*A13/E13^2</f>
        <v>16.976</v>
      </c>
      <c r="L13" s="12">
        <f>0.000008333*A13*K13^2*1000</f>
        <v>1200.721035904</v>
      </c>
      <c r="M13" s="12">
        <f>0.9*0.5*L13</f>
        <v>540.3244661568</v>
      </c>
      <c r="N13" s="10">
        <f>M13*0.07*24*30/1000</f>
        <v>27.232353094302717</v>
      </c>
      <c r="O13" s="11">
        <v>150</v>
      </c>
      <c r="P13" s="12">
        <f>0.5*19100*K13/Q13</f>
        <v>1621.2079999999999</v>
      </c>
      <c r="Q13" s="7">
        <v>100</v>
      </c>
      <c r="R13" s="7"/>
    </row>
    <row r="14" spans="1:18" ht="12.75">
      <c r="A14" s="7">
        <v>610</v>
      </c>
      <c r="B14" s="7">
        <v>30</v>
      </c>
      <c r="C14" s="8">
        <v>80</v>
      </c>
      <c r="D14" s="7">
        <v>1</v>
      </c>
      <c r="E14" s="7">
        <v>25</v>
      </c>
      <c r="F14" s="9">
        <f>10^5*G14*I14^2/C14/2/9.81*O14/100</f>
        <v>7.689377476595151</v>
      </c>
      <c r="G14" s="9">
        <f>LOG((0.00015/3.28*1000/C14/3.7)+5.74/H14^0.9)^-2*0.25</f>
        <v>0.019669731471230287</v>
      </c>
      <c r="H14" s="12">
        <f>1000*I14*C14/1</f>
        <v>161802.49999999997</v>
      </c>
      <c r="I14" s="8">
        <f>21.22*A14/C14^2</f>
        <v>2.0225312499999997</v>
      </c>
      <c r="J14" s="8">
        <f>(2*9.81*(B14-F14))^0.5</f>
        <v>20.92210347716508</v>
      </c>
      <c r="K14" s="8">
        <f>21.22*A14/E14^2</f>
        <v>20.71072</v>
      </c>
      <c r="L14" s="12">
        <f>0.000008333*A14*K14^2*1000</f>
        <v>2180.3268916042066</v>
      </c>
      <c r="M14" s="12">
        <f>0.9*0.5*L14</f>
        <v>981.147101221893</v>
      </c>
      <c r="N14" s="10">
        <f>M14*0.07*24*30/1000</f>
        <v>49.44981390158341</v>
      </c>
      <c r="O14" s="11">
        <v>150</v>
      </c>
      <c r="P14" s="12">
        <f>0.5*19100*K14/Q14</f>
        <v>1318.5825066666666</v>
      </c>
      <c r="Q14" s="7">
        <v>150</v>
      </c>
      <c r="R14" s="7"/>
    </row>
    <row r="15" spans="1:18" ht="12.75">
      <c r="A15" s="7">
        <v>710</v>
      </c>
      <c r="B15" s="7">
        <v>40</v>
      </c>
      <c r="C15" s="8">
        <v>80</v>
      </c>
      <c r="D15" s="7">
        <v>1</v>
      </c>
      <c r="E15" s="7">
        <v>25</v>
      </c>
      <c r="F15" s="9">
        <f>10^5*G15*I15^2/C15/2/9.81*O15/100</f>
        <v>10.274441623065366</v>
      </c>
      <c r="G15" s="9">
        <f>LOG((0.00015/3.28*1000/C15/3.7)+5.74/H15^0.9)^-2*0.25</f>
        <v>0.01940030024740042</v>
      </c>
      <c r="H15" s="12">
        <f>1000*I15*C15/1</f>
        <v>188327.49999999997</v>
      </c>
      <c r="I15" s="8">
        <f>21.22*A15/C15^2</f>
        <v>2.3540937499999997</v>
      </c>
      <c r="J15" s="8">
        <f>(2*9.81*(B15-F15))^0.5</f>
        <v>24.14985414770569</v>
      </c>
      <c r="K15" s="8">
        <f>21.22*A15/E15^2</f>
        <v>24.105919999999998</v>
      </c>
      <c r="L15" s="12">
        <f>0.000008333*A15*K15^2*1000</f>
        <v>3438.0101334514916</v>
      </c>
      <c r="M15" s="12">
        <f>0.9*0.5*L15</f>
        <v>1547.1045600531713</v>
      </c>
      <c r="N15" s="10">
        <f>M15*0.07*24*30/1000</f>
        <v>77.97406982667984</v>
      </c>
      <c r="O15" s="11">
        <v>150</v>
      </c>
      <c r="P15" s="12">
        <f>0.5*19100*K15/Q15</f>
        <v>1534.7435733333332</v>
      </c>
      <c r="Q15" s="7">
        <v>150</v>
      </c>
      <c r="R15" s="7"/>
    </row>
    <row r="16" spans="1:18" ht="12.75">
      <c r="A16" s="7">
        <v>790</v>
      </c>
      <c r="B16" s="7">
        <v>50</v>
      </c>
      <c r="C16" s="8">
        <v>80</v>
      </c>
      <c r="D16" s="7">
        <v>1</v>
      </c>
      <c r="E16" s="7">
        <v>25</v>
      </c>
      <c r="F16" s="9">
        <f>10^5*G16*I16^2/C16/2/9.81*O16/100</f>
        <v>12.606326952777188</v>
      </c>
      <c r="G16" s="9">
        <f>LOG((0.00015/3.28*1000/C16/3.7)+5.74/H16^0.9)^-2*0.25</f>
        <v>0.019226547439497265</v>
      </c>
      <c r="H16" s="12">
        <f>1000*I16*C16/1</f>
        <v>209547.5</v>
      </c>
      <c r="I16" s="8">
        <f>21.22*A16/C16^2</f>
        <v>2.61934375</v>
      </c>
      <c r="J16" s="8">
        <f>(2*9.81*(B16-F16))^0.5</f>
        <v>27.086230176724698</v>
      </c>
      <c r="K16" s="8">
        <f>21.22*A16/E16^2</f>
        <v>26.82208</v>
      </c>
      <c r="L16" s="12">
        <f>0.000008333*A16*K16^2*1000</f>
        <v>4736.018390568578</v>
      </c>
      <c r="M16" s="12">
        <f>0.9*0.5*L16</f>
        <v>2131.20827575586</v>
      </c>
      <c r="N16" s="10">
        <f>M16*0.07*24*30/1000</f>
        <v>107.41289709809534</v>
      </c>
      <c r="O16" s="11">
        <v>150</v>
      </c>
      <c r="P16" s="12">
        <f>0.5*19100*K16/Q16</f>
        <v>1707.6724266666668</v>
      </c>
      <c r="Q16" s="7">
        <v>150</v>
      </c>
      <c r="R16" s="7"/>
    </row>
    <row r="17" spans="1:18" ht="12.75">
      <c r="A17" s="7"/>
      <c r="B17" s="7"/>
      <c r="C17" s="8"/>
      <c r="D17" s="8"/>
      <c r="E17" s="7"/>
      <c r="F17" s="7"/>
      <c r="G17" s="7"/>
      <c r="H17" s="7"/>
      <c r="I17" s="8"/>
      <c r="J17" s="8"/>
      <c r="K17" s="8"/>
      <c r="L17" s="12"/>
      <c r="M17" s="12"/>
      <c r="N17" s="10"/>
      <c r="O17" s="11"/>
      <c r="P17" s="7"/>
      <c r="Q17" s="7"/>
      <c r="R17" s="7"/>
    </row>
    <row r="18" spans="1:1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2"/>
      <c r="M18" s="12"/>
      <c r="N18" s="7"/>
      <c r="O18" s="11"/>
      <c r="P18" s="7"/>
      <c r="Q18" s="7"/>
      <c r="R18" s="7"/>
    </row>
    <row r="19" spans="1:18" ht="12.75">
      <c r="A19" s="6" t="s">
        <v>25</v>
      </c>
      <c r="B19" s="7"/>
      <c r="C19" s="8"/>
      <c r="D19" s="8"/>
      <c r="E19" s="7"/>
      <c r="F19" s="8"/>
      <c r="G19" s="8"/>
      <c r="H19" s="8"/>
      <c r="I19" s="8"/>
      <c r="J19" s="8"/>
      <c r="K19" s="8"/>
      <c r="L19" s="12"/>
      <c r="M19" s="12"/>
      <c r="N19" s="10"/>
      <c r="O19" s="11"/>
      <c r="P19" s="7"/>
      <c r="Q19" s="7"/>
      <c r="R19" s="7"/>
    </row>
    <row r="20" spans="1:18" ht="38.25">
      <c r="A20" s="6" t="s">
        <v>9</v>
      </c>
      <c r="B20" s="13" t="s">
        <v>10</v>
      </c>
      <c r="C20" s="18" t="s">
        <v>11</v>
      </c>
      <c r="D20" s="18" t="s">
        <v>5</v>
      </c>
      <c r="E20" s="13" t="s">
        <v>12</v>
      </c>
      <c r="F20" s="6" t="s">
        <v>13</v>
      </c>
      <c r="G20" s="15" t="s">
        <v>0</v>
      </c>
      <c r="H20" s="16" t="s">
        <v>1</v>
      </c>
      <c r="I20" s="14" t="s">
        <v>14</v>
      </c>
      <c r="J20" s="34" t="s">
        <v>15</v>
      </c>
      <c r="K20" s="35" t="s">
        <v>16</v>
      </c>
      <c r="L20" s="18" t="s">
        <v>7</v>
      </c>
      <c r="M20" s="18" t="s">
        <v>8</v>
      </c>
      <c r="N20" s="17" t="s">
        <v>4</v>
      </c>
      <c r="O20" s="14" t="s">
        <v>17</v>
      </c>
      <c r="P20" s="16" t="s">
        <v>2</v>
      </c>
      <c r="Q20" s="6" t="s">
        <v>3</v>
      </c>
      <c r="R20" s="7"/>
    </row>
    <row r="21" spans="1:18" ht="12.75">
      <c r="A21" s="7">
        <v>800</v>
      </c>
      <c r="B21" s="7">
        <v>10</v>
      </c>
      <c r="C21" s="8">
        <v>100</v>
      </c>
      <c r="D21" s="7">
        <v>1</v>
      </c>
      <c r="E21" s="7">
        <v>40</v>
      </c>
      <c r="F21" s="9">
        <f>10^5*G21*I21^2/C21/2/9.81*O21/100</f>
        <v>4.188264980050595</v>
      </c>
      <c r="G21" s="9">
        <f>LOG((0.00015/3.28*1000/C21/3.7)+5.74/H21^0.9)^-2*0.25</f>
        <v>0.0190095204606168</v>
      </c>
      <c r="H21" s="12">
        <f>1000*I21*C21/1</f>
        <v>169760</v>
      </c>
      <c r="I21" s="8">
        <f>21.22*A21/C21^2</f>
        <v>1.6976</v>
      </c>
      <c r="J21" s="8">
        <f>(2*9.81*(B21-F21))^0.5</f>
        <v>10.678307033018266</v>
      </c>
      <c r="K21" s="8">
        <f>21.22*A21/E21^2</f>
        <v>10.61</v>
      </c>
      <c r="L21" s="12">
        <f>0.000008333*A21*K21^2*1000</f>
        <v>750.4506474399999</v>
      </c>
      <c r="M21" s="12">
        <f>0.9*0.5*L21</f>
        <v>337.70279134799995</v>
      </c>
      <c r="N21" s="10">
        <f>M21*0.07*24*30/1000</f>
        <v>17.020220683939197</v>
      </c>
      <c r="O21" s="11">
        <v>150</v>
      </c>
      <c r="P21" s="12">
        <f>0.5*19100*K21/Q21</f>
        <v>1013.255</v>
      </c>
      <c r="Q21" s="7">
        <v>100</v>
      </c>
      <c r="R21" s="7"/>
    </row>
    <row r="22" spans="1:18" ht="12.75">
      <c r="A22" s="7">
        <v>1144</v>
      </c>
      <c r="B22" s="7">
        <v>20</v>
      </c>
      <c r="C22" s="8">
        <v>100</v>
      </c>
      <c r="D22" s="7">
        <v>1</v>
      </c>
      <c r="E22" s="7">
        <v>40</v>
      </c>
      <c r="F22" s="9">
        <f>10^5*G22*I22^2/C22/2/9.81*O22/100</f>
        <v>8.283002597346549</v>
      </c>
      <c r="G22" s="9">
        <f>LOG((0.00015/3.28*1000/C22/3.7)+5.74/H22^0.9)^-2*0.25</f>
        <v>0.018384538545392473</v>
      </c>
      <c r="H22" s="12">
        <f>1000*I22*C22/1</f>
        <v>242756.8</v>
      </c>
      <c r="I22" s="8">
        <f>21.22*A22/C22^2</f>
        <v>2.427568</v>
      </c>
      <c r="J22" s="8">
        <f>(2*9.81*(B22-F22))^0.5</f>
        <v>15.162041057854339</v>
      </c>
      <c r="K22" s="8">
        <f>21.22*A22/E22^2</f>
        <v>15.1723</v>
      </c>
      <c r="L22" s="12">
        <f>0.000008333*A22*K22^2*1000</f>
        <v>2194.47303639858</v>
      </c>
      <c r="M22" s="12">
        <f>0.9*0.5*L22</f>
        <v>987.5128663793611</v>
      </c>
      <c r="N22" s="10">
        <f>M22*0.07*24*30/1000</f>
        <v>49.7706484655198</v>
      </c>
      <c r="O22" s="11">
        <v>150</v>
      </c>
      <c r="P22" s="12">
        <f>0.5*19100*K22/Q22</f>
        <v>1448.95465</v>
      </c>
      <c r="Q22" s="7">
        <v>100</v>
      </c>
      <c r="R22" s="7"/>
    </row>
    <row r="23" spans="1:18" ht="12.75">
      <c r="A23" s="7">
        <v>1400</v>
      </c>
      <c r="B23" s="7">
        <v>30</v>
      </c>
      <c r="C23" s="8">
        <v>100</v>
      </c>
      <c r="D23" s="7">
        <v>1</v>
      </c>
      <c r="E23" s="7">
        <v>40</v>
      </c>
      <c r="F23" s="9">
        <f>10^5*G23*I23^2/C23/2/9.81*O23/100</f>
        <v>12.207313266831784</v>
      </c>
      <c r="G23" s="9">
        <f>LOG((0.00015/3.28*1000/C23/3.7)+5.74/H23^0.9)^-2*0.25</f>
        <v>0.018091767718852767</v>
      </c>
      <c r="H23" s="12">
        <f>1000*I23*C23/1</f>
        <v>297080</v>
      </c>
      <c r="I23" s="8">
        <f>21.22*A23/C23^2</f>
        <v>2.9708</v>
      </c>
      <c r="J23" s="8">
        <f>(2*9.81*(B23-F23))^0.5</f>
        <v>18.684017600739956</v>
      </c>
      <c r="K23" s="8">
        <f>21.22*A23/E23^2</f>
        <v>18.5675</v>
      </c>
      <c r="L23" s="12">
        <f>0.000008333*A23*K23^2*1000</f>
        <v>4021.9464386237496</v>
      </c>
      <c r="M23" s="12">
        <f>0.9*0.5*L23</f>
        <v>1809.8758973806873</v>
      </c>
      <c r="N23" s="10">
        <f>M23*0.07*24*30/1000</f>
        <v>91.21774522798664</v>
      </c>
      <c r="O23" s="11">
        <v>150</v>
      </c>
      <c r="P23" s="12">
        <f>0.5*19100*K23/Q23</f>
        <v>1773.19625</v>
      </c>
      <c r="Q23" s="7">
        <v>100</v>
      </c>
      <c r="R23" s="7"/>
    </row>
    <row r="24" spans="1:18" ht="12.75">
      <c r="A24" s="7">
        <v>1630</v>
      </c>
      <c r="B24" s="7">
        <v>40</v>
      </c>
      <c r="C24" s="8">
        <v>100</v>
      </c>
      <c r="D24" s="7">
        <v>1</v>
      </c>
      <c r="E24" s="7">
        <v>40</v>
      </c>
      <c r="F24" s="9">
        <f>10^5*G24*I24^2/C24/2/9.81*O24/100</f>
        <v>16.369314653882462</v>
      </c>
      <c r="G24" s="9">
        <f>LOG((0.00015/3.28*1000/C24/3.7)+5.74/H24^0.9)^-2*0.25</f>
        <v>0.01789667176304523</v>
      </c>
      <c r="H24" s="12">
        <f>1000*I24*C24/1</f>
        <v>345886</v>
      </c>
      <c r="I24" s="8">
        <f>21.22*A24/C24^2</f>
        <v>3.45886</v>
      </c>
      <c r="J24" s="8">
        <f>(2*9.81*(B24-F24))^0.5</f>
        <v>21.532163070412274</v>
      </c>
      <c r="K24" s="8">
        <f>21.22*A24/E24^2</f>
        <v>21.617874999999998</v>
      </c>
      <c r="L24" s="12">
        <f>0.000008333*A24*K24^2*1000</f>
        <v>6347.679472751634</v>
      </c>
      <c r="M24" s="12">
        <f>0.9*0.5*L24</f>
        <v>2856.4557627382355</v>
      </c>
      <c r="N24" s="10">
        <f>M24*0.07*24*30/1000</f>
        <v>143.96537044200707</v>
      </c>
      <c r="O24" s="11">
        <v>150</v>
      </c>
      <c r="P24" s="12">
        <f>0.5*19100*K24/Q24</f>
        <v>1376.3380416666666</v>
      </c>
      <c r="Q24" s="7">
        <v>150</v>
      </c>
      <c r="R24" s="7"/>
    </row>
    <row r="25" spans="1:18" ht="12.75">
      <c r="A25" s="7">
        <v>1820</v>
      </c>
      <c r="B25" s="7">
        <v>50</v>
      </c>
      <c r="C25" s="8">
        <v>100</v>
      </c>
      <c r="D25" s="7">
        <v>1</v>
      </c>
      <c r="E25" s="7">
        <v>40</v>
      </c>
      <c r="F25" s="9">
        <f>10^5*G25*I25^2/C25/2/9.81*O25/100</f>
        <v>20.260963670310534</v>
      </c>
      <c r="G25" s="9">
        <f>LOG((0.00015/3.28*1000/C25/3.7)+5.74/H25^0.9)^-2*0.25</f>
        <v>0.017767826580433348</v>
      </c>
      <c r="H25" s="12">
        <f>1000*I25*C25/1</f>
        <v>386204.00000000006</v>
      </c>
      <c r="I25" s="8">
        <f>21.22*A25/C25^2</f>
        <v>3.8620400000000004</v>
      </c>
      <c r="J25" s="8">
        <f>(2*9.81*(B25-F25))^0.5</f>
        <v>24.155328455405183</v>
      </c>
      <c r="K25" s="8">
        <f>21.22*A25/E25^2</f>
        <v>24.13775</v>
      </c>
      <c r="L25" s="12">
        <f>0.000008333*A25*K25^2*1000</f>
        <v>8836.216325656378</v>
      </c>
      <c r="M25" s="12">
        <f>0.9*0.5*L25</f>
        <v>3976.29734654537</v>
      </c>
      <c r="N25" s="10">
        <f>M25*0.07*24*30/1000</f>
        <v>200.4053862658867</v>
      </c>
      <c r="O25" s="11">
        <v>150</v>
      </c>
      <c r="P25" s="12">
        <f>0.5*19100*K25/Q25</f>
        <v>1152.5775625</v>
      </c>
      <c r="Q25" s="7">
        <v>200</v>
      </c>
      <c r="R25" s="7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2"/>
      <c r="M26" s="12"/>
      <c r="N26" s="7"/>
      <c r="O26" s="11"/>
      <c r="P26" s="7"/>
      <c r="Q26" s="7"/>
      <c r="R26" s="7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2"/>
      <c r="M27" s="12"/>
      <c r="N27" s="7"/>
      <c r="O27" s="11"/>
      <c r="P27" s="7"/>
      <c r="Q27" s="7"/>
      <c r="R27" s="7"/>
    </row>
    <row r="28" spans="1:18" ht="12.75">
      <c r="A28" s="6" t="s">
        <v>26</v>
      </c>
      <c r="B28" s="7"/>
      <c r="C28" s="8"/>
      <c r="D28" s="8"/>
      <c r="E28" s="7"/>
      <c r="F28" s="8"/>
      <c r="G28" s="8"/>
      <c r="H28" s="8"/>
      <c r="I28" s="8"/>
      <c r="J28" s="8"/>
      <c r="K28" s="8"/>
      <c r="L28" s="12"/>
      <c r="M28" s="12"/>
      <c r="N28" s="10"/>
      <c r="O28" s="11"/>
      <c r="P28" s="7"/>
      <c r="Q28" s="7"/>
      <c r="R28" s="7"/>
    </row>
    <row r="29" spans="1:18" ht="38.25">
      <c r="A29" s="6" t="s">
        <v>9</v>
      </c>
      <c r="B29" s="13" t="s">
        <v>10</v>
      </c>
      <c r="C29" s="18" t="s">
        <v>11</v>
      </c>
      <c r="D29" s="18" t="s">
        <v>5</v>
      </c>
      <c r="E29" s="13" t="s">
        <v>12</v>
      </c>
      <c r="F29" s="6" t="s">
        <v>13</v>
      </c>
      <c r="G29" s="15" t="s">
        <v>0</v>
      </c>
      <c r="H29" s="16" t="s">
        <v>1</v>
      </c>
      <c r="I29" s="14" t="s">
        <v>14</v>
      </c>
      <c r="J29" s="34" t="s">
        <v>15</v>
      </c>
      <c r="K29" s="35" t="s">
        <v>16</v>
      </c>
      <c r="L29" s="18" t="s">
        <v>7</v>
      </c>
      <c r="M29" s="18" t="s">
        <v>8</v>
      </c>
      <c r="N29" s="17" t="s">
        <v>4</v>
      </c>
      <c r="O29" s="14" t="s">
        <v>17</v>
      </c>
      <c r="P29" s="16" t="s">
        <v>2</v>
      </c>
      <c r="Q29" s="6" t="s">
        <v>3</v>
      </c>
      <c r="R29" s="7"/>
    </row>
    <row r="30" spans="1:18" ht="12.75">
      <c r="A30" s="7">
        <v>1010</v>
      </c>
      <c r="B30" s="7">
        <v>10</v>
      </c>
      <c r="C30" s="8">
        <v>150</v>
      </c>
      <c r="D30" s="7">
        <v>1</v>
      </c>
      <c r="E30" s="7">
        <v>40</v>
      </c>
      <c r="F30" s="9">
        <f>10^5*G30*I30^2/C30/2/9.81*O30/100</f>
        <v>0.8586198987554096</v>
      </c>
      <c r="G30" s="9">
        <f>LOG((0.00015/3.28*1000/C30/3.7)+5.74/H30^0.9)^-2*0.25</f>
        <v>0.018566561553087106</v>
      </c>
      <c r="H30" s="12">
        <f>1000*I30*C30/1</f>
        <v>142881.3333333333</v>
      </c>
      <c r="I30" s="8">
        <f>21.22*A30/C30^2</f>
        <v>0.9525422222222221</v>
      </c>
      <c r="J30" s="8">
        <f>(2*9.81*(B30-F30))^0.5</f>
        <v>13.392306656674902</v>
      </c>
      <c r="K30" s="8">
        <f>21.22*A30/E30^2</f>
        <v>13.395124999999998</v>
      </c>
      <c r="L30" s="12">
        <f>0.000008333*A30*K30^2*1000</f>
        <v>1510.136821304842</v>
      </c>
      <c r="M30" s="12">
        <f>0.9*0.5*L30</f>
        <v>679.561569587179</v>
      </c>
      <c r="N30" s="10">
        <f>M30*0.07*24*30/1000</f>
        <v>34.24990310719383</v>
      </c>
      <c r="O30" s="11">
        <v>150</v>
      </c>
      <c r="P30" s="12">
        <f>0.5*19100*K30/Q30</f>
        <v>1279.2344375</v>
      </c>
      <c r="Q30" s="7">
        <v>100</v>
      </c>
      <c r="R30" s="7"/>
    </row>
    <row r="31" spans="1:18" ht="12.75">
      <c r="A31" s="7">
        <v>1420</v>
      </c>
      <c r="B31" s="7">
        <v>20</v>
      </c>
      <c r="C31" s="8">
        <v>150</v>
      </c>
      <c r="D31" s="7">
        <v>1</v>
      </c>
      <c r="E31" s="7">
        <v>40</v>
      </c>
      <c r="F31" s="9">
        <f>10^5*G31*I31^2/C31/2/9.81*O31/100</f>
        <v>1.6281811832636808</v>
      </c>
      <c r="G31" s="9">
        <f>LOG((0.00015/3.28*1000/C31/3.7)+5.74/H31^0.9)^-2*0.25</f>
        <v>0.017811451912163247</v>
      </c>
      <c r="H31" s="12">
        <f>1000*I31*C31/1</f>
        <v>200882.66666666666</v>
      </c>
      <c r="I31" s="8">
        <f>21.22*A31/C31^2</f>
        <v>1.3392177777777776</v>
      </c>
      <c r="J31" s="8">
        <f>(2*9.81*(B31-F31))^0.5</f>
        <v>18.985654720982538</v>
      </c>
      <c r="K31" s="8">
        <f>21.22*A31/E31^2</f>
        <v>18.832749999999997</v>
      </c>
      <c r="L31" s="12">
        <f>0.000008333*A31*K31^2*1000</f>
        <v>4196.789713685902</v>
      </c>
      <c r="M31" s="12">
        <f>0.9*0.5*L31</f>
        <v>1888.5553711586558</v>
      </c>
      <c r="N31" s="10">
        <f>M31*0.07*24*30/1000</f>
        <v>95.18319070639626</v>
      </c>
      <c r="O31" s="11">
        <v>150</v>
      </c>
      <c r="P31" s="12">
        <f>0.5*19100*K31/Q31</f>
        <v>1798.5276249999997</v>
      </c>
      <c r="Q31" s="7">
        <v>100</v>
      </c>
      <c r="R31" s="7"/>
    </row>
    <row r="32" spans="1:18" ht="12.75">
      <c r="A32" s="7">
        <v>1760</v>
      </c>
      <c r="B32" s="7">
        <v>30</v>
      </c>
      <c r="C32" s="8">
        <v>150</v>
      </c>
      <c r="D32" s="7">
        <v>1</v>
      </c>
      <c r="E32" s="7">
        <v>40</v>
      </c>
      <c r="F32" s="9">
        <f>10^5*G32*I32^2/C32/2/9.81*O32/100</f>
        <v>2.4443615889499313</v>
      </c>
      <c r="G32" s="9">
        <f>LOG((0.00015/3.28*1000/C32/3.7)+5.74/H32^0.9)^-2*0.25</f>
        <v>0.017406577779773922</v>
      </c>
      <c r="H32" s="12">
        <f>1000*I32*C32/1</f>
        <v>248981.3333333333</v>
      </c>
      <c r="I32" s="8">
        <f>21.22*A32/C32^2</f>
        <v>1.6598755555555553</v>
      </c>
      <c r="J32" s="8">
        <f>(2*9.81*(B32-F32))^0.5</f>
        <v>23.25170156407488</v>
      </c>
      <c r="K32" s="8">
        <f>21.22*A32/E32^2</f>
        <v>23.342</v>
      </c>
      <c r="L32" s="12">
        <f>0.000008333*A32*K32^2*1000</f>
        <v>7990.798493941119</v>
      </c>
      <c r="M32" s="12">
        <f>0.9*0.5*L32</f>
        <v>3595.8593222735035</v>
      </c>
      <c r="N32" s="10">
        <f>M32*0.07*24*30/1000</f>
        <v>181.23130984258458</v>
      </c>
      <c r="O32" s="11">
        <v>150</v>
      </c>
      <c r="P32" s="12">
        <f>0.5*19100*K32/Q32</f>
        <v>1486.1073333333331</v>
      </c>
      <c r="Q32" s="7">
        <v>150</v>
      </c>
      <c r="R32" s="7"/>
    </row>
    <row r="33" spans="1:18" ht="12.75">
      <c r="A33" s="7">
        <v>2010</v>
      </c>
      <c r="B33" s="7">
        <v>40</v>
      </c>
      <c r="C33" s="8">
        <v>150</v>
      </c>
      <c r="D33" s="7">
        <v>1</v>
      </c>
      <c r="E33" s="7">
        <v>40</v>
      </c>
      <c r="F33" s="9">
        <f>10^5*G33*I33^2/C33/2/9.81*O33/100</f>
        <v>3.1468196694129524</v>
      </c>
      <c r="G33" s="9">
        <f>LOG((0.00015/3.28*1000/C33/3.7)+5.74/H33^0.9)^-2*0.25</f>
        <v>0.01718118132967436</v>
      </c>
      <c r="H33" s="12">
        <f>1000*I33*C33/1</f>
        <v>284348</v>
      </c>
      <c r="I33" s="8">
        <f>21.22*A33/C33^2</f>
        <v>1.8956533333333332</v>
      </c>
      <c r="J33" s="8">
        <f>(2*9.81*(B33-F33))^0.5</f>
        <v>26.88976381610887</v>
      </c>
      <c r="K33" s="8">
        <f>21.22*A33/E33^2</f>
        <v>26.657625</v>
      </c>
      <c r="L33" s="12">
        <f>0.000008333*A33*K33^2*1000</f>
        <v>11902.559136820139</v>
      </c>
      <c r="M33" s="12">
        <f>0.9*0.5*L33</f>
        <v>5356.151611569063</v>
      </c>
      <c r="N33" s="10">
        <f>M33*0.07*24*30/1000</f>
        <v>269.95004122308075</v>
      </c>
      <c r="O33" s="11">
        <v>150</v>
      </c>
      <c r="P33" s="12">
        <f>0.5*19100*K33/Q33</f>
        <v>1697.202125</v>
      </c>
      <c r="Q33" s="7">
        <v>150</v>
      </c>
      <c r="R33" s="7"/>
    </row>
    <row r="34" spans="1:18" ht="12.75">
      <c r="A34" s="7">
        <v>2270</v>
      </c>
      <c r="B34" s="7">
        <v>50</v>
      </c>
      <c r="C34" s="8">
        <v>150</v>
      </c>
      <c r="D34" s="7">
        <v>1</v>
      </c>
      <c r="E34" s="7">
        <v>40</v>
      </c>
      <c r="F34" s="9">
        <f>10^5*G34*I34^2/C34/2/9.81*O34/100</f>
        <v>3.9690433961967493</v>
      </c>
      <c r="G34" s="9">
        <f>LOG((0.00015/3.28*1000/C34/3.7)+5.74/H34^0.9)^-2*0.25</f>
        <v>0.016990549041451888</v>
      </c>
      <c r="H34" s="12">
        <f>1000*I34*C34/1</f>
        <v>321129.33333333326</v>
      </c>
      <c r="I34" s="8">
        <f>21.22*A34/C34^2</f>
        <v>2.1408622222222218</v>
      </c>
      <c r="J34" s="8">
        <f>(2*9.81*(B34-F34))^0.5</f>
        <v>30.05207760815581</v>
      </c>
      <c r="K34" s="8">
        <f>21.22*A34/E34^2</f>
        <v>30.105874999999997</v>
      </c>
      <c r="L34" s="12">
        <f>0.000008333*A34*K34^2*1000</f>
        <v>17144.6943564637</v>
      </c>
      <c r="M34" s="12">
        <f>0.9*0.5*L34</f>
        <v>7715.112460408665</v>
      </c>
      <c r="N34" s="10">
        <f>M34*0.07*24*30/1000</f>
        <v>388.8416680045967</v>
      </c>
      <c r="O34" s="11">
        <v>150</v>
      </c>
      <c r="P34" s="12">
        <f>0.5*19100*K34/Q34</f>
        <v>1437.5555312499998</v>
      </c>
      <c r="Q34" s="7">
        <v>200</v>
      </c>
      <c r="R34" s="7"/>
    </row>
  </sheetData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L32">
      <selection activeCell="M26" sqref="M26"/>
    </sheetView>
  </sheetViews>
  <sheetFormatPr defaultColWidth="9.140625" defaultRowHeight="12.75"/>
  <cols>
    <col min="1" max="1" width="10.00390625" style="0" customWidth="1"/>
    <col min="3" max="3" width="9.7109375" style="31" customWidth="1"/>
    <col min="4" max="4" width="8.7109375" style="5" customWidth="1"/>
    <col min="5" max="5" width="7.140625" style="1" customWidth="1"/>
    <col min="6" max="6" width="13.7109375" style="0" customWidth="1"/>
    <col min="7" max="7" width="14.421875" style="0" customWidth="1"/>
    <col min="8" max="8" width="12.8515625" style="0" customWidth="1"/>
    <col min="9" max="9" width="14.7109375" style="0" customWidth="1"/>
    <col min="10" max="10" width="8.8515625" style="0" customWidth="1"/>
    <col min="11" max="11" width="11.140625" style="4" customWidth="1"/>
    <col min="12" max="12" width="12.57421875" style="4" customWidth="1"/>
    <col min="13" max="13" width="11.57421875" style="4" customWidth="1"/>
    <col min="14" max="14" width="11.140625" style="5" customWidth="1"/>
    <col min="15" max="16" width="11.421875" style="0" customWidth="1"/>
    <col min="17" max="17" width="11.57421875" style="0" customWidth="1"/>
    <col min="18" max="18" width="12.00390625" style="0" customWidth="1"/>
  </cols>
  <sheetData>
    <row r="1" spans="1:17" ht="12.75">
      <c r="A1" s="6" t="s">
        <v>23</v>
      </c>
      <c r="B1" s="7"/>
      <c r="C1" s="29"/>
      <c r="D1" s="11"/>
      <c r="E1" s="8"/>
      <c r="F1" s="8"/>
      <c r="G1" s="8"/>
      <c r="H1" s="8"/>
      <c r="I1" s="8"/>
      <c r="J1" s="8"/>
      <c r="K1" s="12"/>
      <c r="L1" s="12"/>
      <c r="M1" s="12"/>
      <c r="N1" s="11"/>
      <c r="O1" s="7"/>
      <c r="P1" s="7"/>
      <c r="Q1" s="7"/>
    </row>
    <row r="2" spans="1:17" ht="76.5">
      <c r="A2" s="6" t="s">
        <v>9</v>
      </c>
      <c r="B2" s="13" t="s">
        <v>10</v>
      </c>
      <c r="C2" s="18" t="s">
        <v>11</v>
      </c>
      <c r="D2" s="18" t="s">
        <v>5</v>
      </c>
      <c r="E2" s="13" t="s">
        <v>12</v>
      </c>
      <c r="F2" s="6" t="s">
        <v>13</v>
      </c>
      <c r="G2" s="15" t="s">
        <v>0</v>
      </c>
      <c r="H2" s="16" t="s">
        <v>1</v>
      </c>
      <c r="I2" s="14" t="s">
        <v>14</v>
      </c>
      <c r="J2" s="34" t="s">
        <v>15</v>
      </c>
      <c r="K2" s="35" t="s">
        <v>16</v>
      </c>
      <c r="L2" s="18" t="s">
        <v>7</v>
      </c>
      <c r="M2" s="18" t="s">
        <v>8</v>
      </c>
      <c r="N2" s="17" t="s">
        <v>4</v>
      </c>
      <c r="O2" s="14" t="s">
        <v>17</v>
      </c>
      <c r="P2" s="16" t="s">
        <v>2</v>
      </c>
      <c r="Q2" s="6" t="s">
        <v>3</v>
      </c>
    </row>
    <row r="3" spans="1:17" ht="12.75">
      <c r="A3" s="7">
        <v>77</v>
      </c>
      <c r="B3" s="7">
        <v>10</v>
      </c>
      <c r="C3" s="29">
        <v>50</v>
      </c>
      <c r="D3" s="11">
        <v>1</v>
      </c>
      <c r="E3" s="8">
        <v>12</v>
      </c>
      <c r="F3" s="9">
        <f aca="true" t="shared" si="0" ref="F3:F8">10^5*G3*I3^2/C3/2/9.81*O3/100</f>
        <v>3.336659436620962</v>
      </c>
      <c r="G3" s="9">
        <f aca="true" t="shared" si="1" ref="G3:G8">LOG((0.00015/3.28*1000/C3/3.7)+5.74/H3^0.9)^-2*0.25</f>
        <v>0.025542737619638503</v>
      </c>
      <c r="H3" s="12">
        <f aca="true" t="shared" si="2" ref="H3:H8">1000*I3*C3/1</f>
        <v>32678.799999999996</v>
      </c>
      <c r="I3" s="8">
        <f aca="true" t="shared" si="3" ref="I3:I8">21.22*A3/C3^2</f>
        <v>0.6535759999999999</v>
      </c>
      <c r="J3" s="8">
        <f aca="true" t="shared" si="4" ref="J3:J8">(2*9.81*(B3-F3))^0.5</f>
        <v>11.433929414400664</v>
      </c>
      <c r="K3" s="8">
        <f aca="true" t="shared" si="5" ref="K3:K8">21.22*A3/E3^2</f>
        <v>11.346805555555555</v>
      </c>
      <c r="L3" s="12">
        <f aca="true" t="shared" si="6" ref="L3:L8">0.000008333*A3*K3^2*1000</f>
        <v>82.61127638592917</v>
      </c>
      <c r="M3" s="12">
        <f aca="true" t="shared" si="7" ref="M3:M8">0.9*0.5*L3</f>
        <v>37.17507437366813</v>
      </c>
      <c r="N3" s="10">
        <f>M3*0.07*24*30/1000</f>
        <v>1.873623748432874</v>
      </c>
      <c r="O3" s="11">
        <v>300</v>
      </c>
      <c r="P3" s="12">
        <f aca="true" t="shared" si="8" ref="P3:P8">0.5*19100*K3/Q3</f>
        <v>1083.6199305555556</v>
      </c>
      <c r="Q3" s="7">
        <v>100</v>
      </c>
    </row>
    <row r="4" spans="1:17" ht="12.75">
      <c r="A4" s="7">
        <v>111</v>
      </c>
      <c r="B4" s="7">
        <v>20</v>
      </c>
      <c r="C4" s="29">
        <v>50</v>
      </c>
      <c r="D4" s="11">
        <v>1</v>
      </c>
      <c r="E4" s="8">
        <v>12</v>
      </c>
      <c r="F4" s="9">
        <f t="shared" si="0"/>
        <v>6.551308506554966</v>
      </c>
      <c r="G4" s="9">
        <f t="shared" si="1"/>
        <v>0.024133432970186382</v>
      </c>
      <c r="H4" s="12">
        <f t="shared" si="2"/>
        <v>47108.4</v>
      </c>
      <c r="I4" s="8">
        <f t="shared" si="3"/>
        <v>0.942168</v>
      </c>
      <c r="J4" s="8">
        <f t="shared" si="4"/>
        <v>16.243870447076077</v>
      </c>
      <c r="K4" s="8">
        <f t="shared" si="5"/>
        <v>16.357083333333335</v>
      </c>
      <c r="L4" s="12">
        <f t="shared" si="6"/>
        <v>247.4777125311089</v>
      </c>
      <c r="M4" s="12">
        <f t="shared" si="7"/>
        <v>111.364970638999</v>
      </c>
      <c r="N4" s="10">
        <f>M4*0.07*24*30/1000</f>
        <v>5.61279452020555</v>
      </c>
      <c r="O4" s="11">
        <v>300</v>
      </c>
      <c r="P4" s="12">
        <f t="shared" si="8"/>
        <v>1041.4009722222222</v>
      </c>
      <c r="Q4" s="7">
        <v>150</v>
      </c>
    </row>
    <row r="5" spans="1:17" ht="12.75">
      <c r="A5" s="7">
        <v>135</v>
      </c>
      <c r="B5" s="7">
        <v>30</v>
      </c>
      <c r="C5" s="29">
        <v>50</v>
      </c>
      <c r="D5" s="11">
        <v>1</v>
      </c>
      <c r="E5" s="8">
        <v>12</v>
      </c>
      <c r="F5" s="9">
        <f t="shared" si="0"/>
        <v>9.433375163098727</v>
      </c>
      <c r="G5" s="9">
        <f t="shared" si="1"/>
        <v>0.023492897316040408</v>
      </c>
      <c r="H5" s="12">
        <f t="shared" si="2"/>
        <v>57294.00000000001</v>
      </c>
      <c r="I5" s="8">
        <f t="shared" si="3"/>
        <v>1.14588</v>
      </c>
      <c r="J5" s="8">
        <f t="shared" si="4"/>
        <v>20.087737037805006</v>
      </c>
      <c r="K5" s="8">
        <f t="shared" si="5"/>
        <v>19.893749999999997</v>
      </c>
      <c r="L5" s="12">
        <f t="shared" si="6"/>
        <v>445.21364093730455</v>
      </c>
      <c r="M5" s="12">
        <f t="shared" si="7"/>
        <v>200.34613842178706</v>
      </c>
      <c r="N5" s="10">
        <f>M5*0.07*24*30/1000</f>
        <v>10.097445376458069</v>
      </c>
      <c r="O5" s="11">
        <v>300</v>
      </c>
      <c r="P5" s="12">
        <f t="shared" si="8"/>
        <v>1266.56875</v>
      </c>
      <c r="Q5" s="7">
        <v>150</v>
      </c>
    </row>
    <row r="6" spans="1:17" ht="12.75">
      <c r="A6" s="7">
        <v>157</v>
      </c>
      <c r="B6" s="7">
        <v>40</v>
      </c>
      <c r="C6" s="29">
        <v>50</v>
      </c>
      <c r="D6" s="11">
        <v>1</v>
      </c>
      <c r="E6" s="8">
        <v>12</v>
      </c>
      <c r="F6" s="9">
        <f t="shared" si="0"/>
        <v>12.516834449455287</v>
      </c>
      <c r="G6" s="9">
        <f t="shared" si="1"/>
        <v>0.023047945283502395</v>
      </c>
      <c r="H6" s="12">
        <f t="shared" si="2"/>
        <v>66630.8</v>
      </c>
      <c r="I6" s="8">
        <f t="shared" si="3"/>
        <v>1.332616</v>
      </c>
      <c r="J6" s="8">
        <f t="shared" si="4"/>
        <v>23.22110479933475</v>
      </c>
      <c r="K6" s="8">
        <f t="shared" si="5"/>
        <v>23.135694444444443</v>
      </c>
      <c r="L6" s="12">
        <f t="shared" si="6"/>
        <v>700.2709556745572</v>
      </c>
      <c r="M6" s="12">
        <f t="shared" si="7"/>
        <v>315.1219300535507</v>
      </c>
      <c r="N6" s="10">
        <f>M6*0.07*24*30/1000</f>
        <v>15.882145274698958</v>
      </c>
      <c r="O6" s="11">
        <v>300</v>
      </c>
      <c r="P6" s="12">
        <f t="shared" si="8"/>
        <v>1472.9725462962963</v>
      </c>
      <c r="Q6" s="7">
        <v>150</v>
      </c>
    </row>
    <row r="7" spans="1:17" ht="12.75">
      <c r="A7" s="7">
        <v>177</v>
      </c>
      <c r="B7" s="7">
        <v>50</v>
      </c>
      <c r="C7" s="29">
        <v>50</v>
      </c>
      <c r="D7" s="11">
        <v>1</v>
      </c>
      <c r="E7" s="8">
        <v>12</v>
      </c>
      <c r="F7" s="9">
        <f t="shared" si="0"/>
        <v>15.684679084002312</v>
      </c>
      <c r="G7" s="9">
        <f t="shared" si="1"/>
        <v>0.02272302338399803</v>
      </c>
      <c r="H7" s="12">
        <f t="shared" si="2"/>
        <v>75118.8</v>
      </c>
      <c r="I7" s="8">
        <f t="shared" si="3"/>
        <v>1.502376</v>
      </c>
      <c r="J7" s="8">
        <f t="shared" si="4"/>
        <v>25.947381300853362</v>
      </c>
      <c r="K7" s="8">
        <f t="shared" si="5"/>
        <v>26.082916666666662</v>
      </c>
      <c r="L7" s="12">
        <f t="shared" si="6"/>
        <v>1003.4297104204409</v>
      </c>
      <c r="M7" s="12">
        <f t="shared" si="7"/>
        <v>451.5433696891984</v>
      </c>
      <c r="N7" s="10">
        <f>M7*0.07*24*30/1000</f>
        <v>22.7577858323356</v>
      </c>
      <c r="O7" s="11">
        <v>300</v>
      </c>
      <c r="P7" s="12">
        <f t="shared" si="8"/>
        <v>1660.6123611111109</v>
      </c>
      <c r="Q7" s="7">
        <v>150</v>
      </c>
    </row>
    <row r="8" spans="1:17" ht="12.75">
      <c r="A8" s="7">
        <v>194</v>
      </c>
      <c r="B8" s="7">
        <v>60</v>
      </c>
      <c r="C8" s="29">
        <v>50</v>
      </c>
      <c r="D8" s="11">
        <v>1</v>
      </c>
      <c r="E8" s="8">
        <v>12</v>
      </c>
      <c r="F8" s="9">
        <f t="shared" si="0"/>
        <v>18.64953033384199</v>
      </c>
      <c r="G8" s="9">
        <f t="shared" si="1"/>
        <v>0.022490621154330523</v>
      </c>
      <c r="H8" s="12">
        <f t="shared" si="2"/>
        <v>82333.59999999999</v>
      </c>
      <c r="I8" s="8">
        <f t="shared" si="3"/>
        <v>1.6466719999999997</v>
      </c>
      <c r="J8" s="8">
        <f t="shared" si="4"/>
        <v>28.483262012101424</v>
      </c>
      <c r="K8" s="8">
        <f t="shared" si="5"/>
        <v>28.588055555555552</v>
      </c>
      <c r="L8" s="12">
        <f t="shared" si="6"/>
        <v>1321.211504149319</v>
      </c>
      <c r="M8" s="12">
        <f t="shared" si="7"/>
        <v>594.5451768671935</v>
      </c>
      <c r="N8" s="10">
        <f>M8*0.07*24*30/1000</f>
        <v>29.965076914106557</v>
      </c>
      <c r="O8" s="11">
        <v>300</v>
      </c>
      <c r="P8" s="12">
        <f t="shared" si="8"/>
        <v>1820.1062037037034</v>
      </c>
      <c r="Q8" s="7">
        <v>150</v>
      </c>
    </row>
    <row r="9" spans="1:17" ht="12.75">
      <c r="A9" s="7"/>
      <c r="B9" s="7"/>
      <c r="C9" s="29"/>
      <c r="D9" s="11"/>
      <c r="E9" s="8"/>
      <c r="F9" s="7"/>
      <c r="G9" s="7"/>
      <c r="H9" s="7"/>
      <c r="I9" s="7"/>
      <c r="J9" s="7"/>
      <c r="K9" s="12"/>
      <c r="L9" s="12"/>
      <c r="M9" s="12"/>
      <c r="N9" s="11"/>
      <c r="O9" s="7"/>
      <c r="P9" s="7"/>
      <c r="Q9" s="7"/>
    </row>
    <row r="10" spans="1:17" ht="12.75">
      <c r="A10" s="6" t="s">
        <v>24</v>
      </c>
      <c r="B10" s="7"/>
      <c r="C10" s="29"/>
      <c r="D10" s="11"/>
      <c r="E10" s="8"/>
      <c r="F10" s="8"/>
      <c r="G10" s="8"/>
      <c r="H10" s="8"/>
      <c r="I10" s="8"/>
      <c r="J10" s="8"/>
      <c r="K10" s="12"/>
      <c r="L10" s="12"/>
      <c r="M10" s="12"/>
      <c r="N10" s="11"/>
      <c r="O10" s="7"/>
      <c r="P10" s="7"/>
      <c r="Q10" s="7"/>
    </row>
    <row r="11" spans="1:17" ht="76.5">
      <c r="A11" s="6" t="s">
        <v>9</v>
      </c>
      <c r="B11" s="13" t="s">
        <v>10</v>
      </c>
      <c r="C11" s="18" t="s">
        <v>11</v>
      </c>
      <c r="D11" s="18" t="s">
        <v>5</v>
      </c>
      <c r="E11" s="13" t="s">
        <v>12</v>
      </c>
      <c r="F11" s="6" t="s">
        <v>13</v>
      </c>
      <c r="G11" s="15" t="s">
        <v>0</v>
      </c>
      <c r="H11" s="16" t="s">
        <v>1</v>
      </c>
      <c r="I11" s="14" t="s">
        <v>14</v>
      </c>
      <c r="J11" s="34" t="s">
        <v>15</v>
      </c>
      <c r="K11" s="35" t="s">
        <v>16</v>
      </c>
      <c r="L11" s="18" t="s">
        <v>7</v>
      </c>
      <c r="M11" s="18" t="s">
        <v>8</v>
      </c>
      <c r="N11" s="17" t="s">
        <v>4</v>
      </c>
      <c r="O11" s="14" t="s">
        <v>17</v>
      </c>
      <c r="P11" s="16" t="s">
        <v>2</v>
      </c>
      <c r="Q11" s="6" t="s">
        <v>3</v>
      </c>
    </row>
    <row r="12" spans="1:17" ht="12.75">
      <c r="A12" s="7">
        <v>313</v>
      </c>
      <c r="B12" s="7">
        <v>10</v>
      </c>
      <c r="C12" s="29">
        <v>80</v>
      </c>
      <c r="D12" s="11">
        <v>1</v>
      </c>
      <c r="E12" s="8">
        <v>25</v>
      </c>
      <c r="F12" s="9">
        <f aca="true" t="shared" si="9" ref="F12:F17">10^5*G12*I12^2/C12/2/9.81*O12/100</f>
        <v>4.3669745398485995</v>
      </c>
      <c r="G12" s="9">
        <f aca="true" t="shared" si="10" ref="G12:G17">LOG((0.00015/3.28*1000/C12/3.7)+5.74/H12^0.9)^-2*0.25</f>
        <v>0.021214309910750687</v>
      </c>
      <c r="H12" s="12">
        <f aca="true" t="shared" si="11" ref="H12:H17">1000*I12*C12/1</f>
        <v>83023.24999999999</v>
      </c>
      <c r="I12" s="8">
        <f aca="true" t="shared" si="12" ref="I12:I17">21.22*A12/C12^2</f>
        <v>1.037790625</v>
      </c>
      <c r="J12" s="8">
        <f aca="true" t="shared" si="13" ref="J12:J17">(2*9.81*(B12-F12))^0.5</f>
        <v>10.512847355886533</v>
      </c>
      <c r="K12" s="8">
        <f aca="true" t="shared" si="14" ref="K12:K17">21.22*A12/E12^2</f>
        <v>10.626975999999999</v>
      </c>
      <c r="L12" s="12">
        <f aca="true" t="shared" si="15" ref="L12:L17">0.000008333*A12*K12^2*1000</f>
        <v>294.5541316728633</v>
      </c>
      <c r="M12" s="12">
        <f aca="true" t="shared" si="16" ref="M12:M17">0.9*0.5*L12</f>
        <v>132.5493592527885</v>
      </c>
      <c r="N12" s="10">
        <f aca="true" t="shared" si="17" ref="N12:N17">M12*0.07*24*30/1000</f>
        <v>6.68048770634054</v>
      </c>
      <c r="O12" s="11">
        <v>300</v>
      </c>
      <c r="P12" s="12">
        <f aca="true" t="shared" si="18" ref="P12:P17">0.5*19100*K12/Q12</f>
        <v>1014.8762079999999</v>
      </c>
      <c r="Q12" s="7">
        <v>100</v>
      </c>
    </row>
    <row r="13" spans="1:17" ht="12.75">
      <c r="A13" s="7">
        <v>444</v>
      </c>
      <c r="B13" s="7">
        <v>20</v>
      </c>
      <c r="C13" s="29">
        <v>80</v>
      </c>
      <c r="D13" s="11">
        <v>1</v>
      </c>
      <c r="E13" s="8">
        <v>25</v>
      </c>
      <c r="F13" s="9">
        <f t="shared" si="9"/>
        <v>8.419678902518026</v>
      </c>
      <c r="G13" s="9">
        <f t="shared" si="10"/>
        <v>0.0203266829515144</v>
      </c>
      <c r="H13" s="12">
        <f t="shared" si="11"/>
        <v>117771</v>
      </c>
      <c r="I13" s="8">
        <f t="shared" si="12"/>
        <v>1.4721375</v>
      </c>
      <c r="J13" s="8">
        <f t="shared" si="13"/>
        <v>15.073350653806084</v>
      </c>
      <c r="K13" s="8">
        <f t="shared" si="14"/>
        <v>15.074688</v>
      </c>
      <c r="L13" s="12">
        <f t="shared" si="15"/>
        <v>840.7773752598648</v>
      </c>
      <c r="M13" s="12">
        <f t="shared" si="16"/>
        <v>378.3498188669392</v>
      </c>
      <c r="N13" s="10">
        <f t="shared" si="17"/>
        <v>19.068830870893738</v>
      </c>
      <c r="O13" s="11">
        <v>300</v>
      </c>
      <c r="P13" s="12">
        <f t="shared" si="18"/>
        <v>959.7551360000001</v>
      </c>
      <c r="Q13" s="7">
        <v>150</v>
      </c>
    </row>
    <row r="14" spans="1:17" ht="12.75">
      <c r="A14" s="7">
        <v>545</v>
      </c>
      <c r="B14" s="7">
        <v>30</v>
      </c>
      <c r="C14" s="29">
        <v>80</v>
      </c>
      <c r="D14" s="11">
        <v>1</v>
      </c>
      <c r="E14" s="8">
        <v>25</v>
      </c>
      <c r="F14" s="9">
        <f t="shared" si="9"/>
        <v>12.411996833166986</v>
      </c>
      <c r="G14" s="9">
        <f t="shared" si="10"/>
        <v>0.019887746505730122</v>
      </c>
      <c r="H14" s="12">
        <f t="shared" si="11"/>
        <v>144561.25</v>
      </c>
      <c r="I14" s="8">
        <f t="shared" si="12"/>
        <v>1.807015625</v>
      </c>
      <c r="J14" s="8">
        <f t="shared" si="13"/>
        <v>18.576238104989496</v>
      </c>
      <c r="K14" s="8">
        <f t="shared" si="14"/>
        <v>18.50384</v>
      </c>
      <c r="L14" s="12">
        <f t="shared" si="15"/>
        <v>1554.968562405721</v>
      </c>
      <c r="M14" s="12">
        <f t="shared" si="16"/>
        <v>699.7358530825745</v>
      </c>
      <c r="N14" s="10">
        <f t="shared" si="17"/>
        <v>35.26668699536176</v>
      </c>
      <c r="O14" s="11">
        <v>300</v>
      </c>
      <c r="P14" s="12">
        <f t="shared" si="18"/>
        <v>1178.0778133333333</v>
      </c>
      <c r="Q14" s="7">
        <v>150</v>
      </c>
    </row>
    <row r="15" spans="1:17" ht="12.75">
      <c r="A15" s="7">
        <v>635</v>
      </c>
      <c r="B15" s="7">
        <v>40</v>
      </c>
      <c r="C15" s="29">
        <v>80</v>
      </c>
      <c r="D15" s="11">
        <v>1</v>
      </c>
      <c r="E15" s="8">
        <v>25</v>
      </c>
      <c r="F15" s="9">
        <f t="shared" si="9"/>
        <v>16.602496389362067</v>
      </c>
      <c r="G15" s="9">
        <f t="shared" si="10"/>
        <v>0.019595794123040106</v>
      </c>
      <c r="H15" s="12">
        <f t="shared" si="11"/>
        <v>168433.75</v>
      </c>
      <c r="I15" s="8">
        <f t="shared" si="12"/>
        <v>2.1054218749999998</v>
      </c>
      <c r="J15" s="8">
        <f t="shared" si="13"/>
        <v>21.425662669815285</v>
      </c>
      <c r="K15" s="8">
        <f t="shared" si="14"/>
        <v>21.55952</v>
      </c>
      <c r="L15" s="12">
        <f t="shared" si="15"/>
        <v>2459.5365576881427</v>
      </c>
      <c r="M15" s="12">
        <f t="shared" si="16"/>
        <v>1106.7914509596642</v>
      </c>
      <c r="N15" s="10">
        <f t="shared" si="17"/>
        <v>55.78228912836708</v>
      </c>
      <c r="O15" s="11">
        <v>300</v>
      </c>
      <c r="P15" s="12">
        <f t="shared" si="18"/>
        <v>1372.6227733333333</v>
      </c>
      <c r="Q15" s="7">
        <v>150</v>
      </c>
    </row>
    <row r="16" spans="1:17" ht="12.75">
      <c r="A16" s="7">
        <v>711</v>
      </c>
      <c r="B16" s="7">
        <v>50</v>
      </c>
      <c r="C16" s="29">
        <v>80</v>
      </c>
      <c r="D16" s="11">
        <v>1</v>
      </c>
      <c r="E16" s="8">
        <v>25</v>
      </c>
      <c r="F16" s="9">
        <f t="shared" si="9"/>
        <v>20.604287696549115</v>
      </c>
      <c r="G16" s="9">
        <f t="shared" si="10"/>
        <v>0.01939792732838803</v>
      </c>
      <c r="H16" s="12">
        <f t="shared" si="11"/>
        <v>188592.75</v>
      </c>
      <c r="I16" s="8">
        <f t="shared" si="12"/>
        <v>2.357409375</v>
      </c>
      <c r="J16" s="8">
        <f t="shared" si="13"/>
        <v>24.015492403731937</v>
      </c>
      <c r="K16" s="8">
        <f t="shared" si="14"/>
        <v>24.139872</v>
      </c>
      <c r="L16" s="12">
        <f t="shared" si="15"/>
        <v>3452.5574067244934</v>
      </c>
      <c r="M16" s="12">
        <f t="shared" si="16"/>
        <v>1553.6508330260222</v>
      </c>
      <c r="N16" s="10">
        <f t="shared" si="17"/>
        <v>78.30400198451152</v>
      </c>
      <c r="O16" s="11">
        <v>300</v>
      </c>
      <c r="P16" s="12">
        <f t="shared" si="18"/>
        <v>1536.905184</v>
      </c>
      <c r="Q16" s="7">
        <v>150</v>
      </c>
    </row>
    <row r="17" spans="1:17" ht="12.75">
      <c r="A17" s="7">
        <v>777</v>
      </c>
      <c r="B17" s="7">
        <v>60</v>
      </c>
      <c r="C17" s="29">
        <v>80</v>
      </c>
      <c r="D17" s="11">
        <v>1</v>
      </c>
      <c r="E17" s="8">
        <v>25</v>
      </c>
      <c r="F17" s="9">
        <f t="shared" si="9"/>
        <v>24.422912063888376</v>
      </c>
      <c r="G17" s="9">
        <f t="shared" si="10"/>
        <v>0.019252730531212</v>
      </c>
      <c r="H17" s="12">
        <f t="shared" si="11"/>
        <v>206099.24999999994</v>
      </c>
      <c r="I17" s="8">
        <f t="shared" si="12"/>
        <v>2.5762406249999996</v>
      </c>
      <c r="J17" s="8">
        <f t="shared" si="13"/>
        <v>26.420114786020708</v>
      </c>
      <c r="K17" s="8">
        <f t="shared" si="14"/>
        <v>26.380703999999998</v>
      </c>
      <c r="L17" s="12">
        <f t="shared" si="15"/>
        <v>4506.041245533337</v>
      </c>
      <c r="M17" s="12">
        <f t="shared" si="16"/>
        <v>2027.7185604900017</v>
      </c>
      <c r="N17" s="10">
        <f t="shared" si="17"/>
        <v>102.19701544869609</v>
      </c>
      <c r="O17" s="11">
        <v>300</v>
      </c>
      <c r="P17" s="12">
        <f t="shared" si="18"/>
        <v>1679.5714879999998</v>
      </c>
      <c r="Q17" s="7">
        <v>150</v>
      </c>
    </row>
    <row r="18" spans="1:17" ht="12.75">
      <c r="A18" s="7"/>
      <c r="B18" s="7"/>
      <c r="C18" s="29"/>
      <c r="D18" s="11"/>
      <c r="E18" s="8"/>
      <c r="F18" s="7"/>
      <c r="G18" s="7"/>
      <c r="H18" s="8"/>
      <c r="I18" s="8"/>
      <c r="J18" s="8"/>
      <c r="K18" s="12"/>
      <c r="L18" s="12"/>
      <c r="M18" s="12"/>
      <c r="N18" s="11"/>
      <c r="O18" s="7"/>
      <c r="P18" s="7"/>
      <c r="Q18" s="7"/>
    </row>
    <row r="19" spans="1:17" ht="12.75">
      <c r="A19" s="7"/>
      <c r="B19" s="7"/>
      <c r="C19" s="29"/>
      <c r="D19" s="11"/>
      <c r="E19" s="8"/>
      <c r="F19" s="7"/>
      <c r="G19" s="7"/>
      <c r="H19" s="7"/>
      <c r="I19" s="7"/>
      <c r="J19" s="7"/>
      <c r="K19" s="12"/>
      <c r="L19" s="12"/>
      <c r="M19" s="12"/>
      <c r="N19" s="11"/>
      <c r="O19" s="7"/>
      <c r="P19" s="7"/>
      <c r="Q19" s="7"/>
    </row>
    <row r="20" spans="1:17" ht="12.75">
      <c r="A20" s="6" t="s">
        <v>25</v>
      </c>
      <c r="B20" s="7"/>
      <c r="C20" s="29"/>
      <c r="D20" s="11"/>
      <c r="E20" s="8"/>
      <c r="F20" s="8"/>
      <c r="G20" s="8"/>
      <c r="H20" s="8"/>
      <c r="I20" s="8"/>
      <c r="J20" s="8"/>
      <c r="K20" s="12"/>
      <c r="L20" s="12"/>
      <c r="M20" s="12"/>
      <c r="N20" s="11"/>
      <c r="O20" s="7"/>
      <c r="P20" s="7"/>
      <c r="Q20" s="7"/>
    </row>
    <row r="21" spans="1:17" ht="76.5">
      <c r="A21" s="6" t="s">
        <v>9</v>
      </c>
      <c r="B21" s="13" t="s">
        <v>10</v>
      </c>
      <c r="C21" s="18" t="s">
        <v>11</v>
      </c>
      <c r="D21" s="18" t="s">
        <v>5</v>
      </c>
      <c r="E21" s="13" t="s">
        <v>12</v>
      </c>
      <c r="F21" s="6" t="s">
        <v>13</v>
      </c>
      <c r="G21" s="15" t="s">
        <v>0</v>
      </c>
      <c r="H21" s="16" t="s">
        <v>1</v>
      </c>
      <c r="I21" s="14" t="s">
        <v>14</v>
      </c>
      <c r="J21" s="34" t="s">
        <v>15</v>
      </c>
      <c r="K21" s="35" t="s">
        <v>16</v>
      </c>
      <c r="L21" s="18" t="s">
        <v>7</v>
      </c>
      <c r="M21" s="18" t="s">
        <v>8</v>
      </c>
      <c r="N21" s="17" t="s">
        <v>4</v>
      </c>
      <c r="O21" s="14" t="s">
        <v>17</v>
      </c>
      <c r="P21" s="16" t="s">
        <v>2</v>
      </c>
      <c r="Q21" s="6" t="s">
        <v>3</v>
      </c>
    </row>
    <row r="22" spans="1:17" ht="12.75">
      <c r="A22" s="7">
        <v>535</v>
      </c>
      <c r="B22" s="7">
        <v>10</v>
      </c>
      <c r="C22" s="29">
        <v>100</v>
      </c>
      <c r="D22" s="11">
        <v>1</v>
      </c>
      <c r="E22" s="8">
        <v>32</v>
      </c>
      <c r="F22" s="9">
        <f aca="true" t="shared" si="19" ref="F22:F27">10^5*G22*I22^2/C22/2/9.81*O22/100</f>
        <v>3.9218128465394972</v>
      </c>
      <c r="G22" s="9">
        <f aca="true" t="shared" si="20" ref="G22:G27">LOG((0.00015/3.28*1000/C22/3.7)+5.74/H22^0.9)^-2*0.25</f>
        <v>0.019900605472274034</v>
      </c>
      <c r="H22" s="12">
        <f aca="true" t="shared" si="21" ref="H22:H27">1000*I22*C22/1</f>
        <v>113527</v>
      </c>
      <c r="I22" s="8">
        <f aca="true" t="shared" si="22" ref="I22:I27">21.22*A22/C22^2</f>
        <v>1.13527</v>
      </c>
      <c r="J22" s="8">
        <f aca="true" t="shared" si="23" ref="J22:J27">(2*9.81*(B22-F22))^0.5</f>
        <v>10.920349442709929</v>
      </c>
      <c r="K22" s="8">
        <f aca="true" t="shared" si="24" ref="K22:K27">21.22*A22/E22^2</f>
        <v>11.086621093749999</v>
      </c>
      <c r="L22" s="12">
        <f aca="true" t="shared" si="25" ref="L22:L27">0.000008333*A22*K22^2*1000</f>
        <v>547.9659512590407</v>
      </c>
      <c r="M22" s="12">
        <f aca="true" t="shared" si="26" ref="M22:M27">0.9*0.5*L22</f>
        <v>246.58467806656833</v>
      </c>
      <c r="N22" s="10">
        <f aca="true" t="shared" si="27" ref="N22:N27">M22*0.07*24*30/1000</f>
        <v>12.427867774555043</v>
      </c>
      <c r="O22" s="11">
        <v>300</v>
      </c>
      <c r="P22" s="12">
        <f aca="true" t="shared" si="28" ref="P22:P27">0.5*19100*K22/Q22</f>
        <v>1058.7723144531249</v>
      </c>
      <c r="Q22" s="7">
        <v>100</v>
      </c>
    </row>
    <row r="23" spans="1:17" ht="12.75">
      <c r="A23" s="7">
        <v>755</v>
      </c>
      <c r="B23" s="7">
        <v>20</v>
      </c>
      <c r="C23" s="29">
        <v>100</v>
      </c>
      <c r="D23" s="11">
        <v>1</v>
      </c>
      <c r="E23" s="8">
        <v>32</v>
      </c>
      <c r="F23" s="9">
        <f t="shared" si="19"/>
        <v>7.505897992269318</v>
      </c>
      <c r="G23" s="9">
        <f t="shared" si="20"/>
        <v>0.019124748991778854</v>
      </c>
      <c r="H23" s="12">
        <f t="shared" si="21"/>
        <v>160211</v>
      </c>
      <c r="I23" s="8">
        <f t="shared" si="22"/>
        <v>1.60211</v>
      </c>
      <c r="J23" s="8">
        <f t="shared" si="23"/>
        <v>15.656764716622524</v>
      </c>
      <c r="K23" s="8">
        <f t="shared" si="24"/>
        <v>15.645605468749999</v>
      </c>
      <c r="L23" s="12">
        <f t="shared" si="25"/>
        <v>1540.0438350762097</v>
      </c>
      <c r="M23" s="12">
        <f t="shared" si="26"/>
        <v>693.0197257842943</v>
      </c>
      <c r="N23" s="10">
        <f t="shared" si="27"/>
        <v>34.92819417952844</v>
      </c>
      <c r="O23" s="11">
        <v>300</v>
      </c>
      <c r="P23" s="12">
        <f t="shared" si="28"/>
        <v>1494.155322265625</v>
      </c>
      <c r="Q23" s="7">
        <v>100</v>
      </c>
    </row>
    <row r="24" spans="1:17" ht="12.75">
      <c r="A24" s="7">
        <v>930</v>
      </c>
      <c r="B24" s="7">
        <v>30</v>
      </c>
      <c r="C24" s="29">
        <v>100</v>
      </c>
      <c r="D24" s="11">
        <v>1</v>
      </c>
      <c r="E24" s="8">
        <v>32</v>
      </c>
      <c r="F24" s="9">
        <f t="shared" si="19"/>
        <v>11.152895693536696</v>
      </c>
      <c r="G24" s="9">
        <f t="shared" si="20"/>
        <v>0.018728747415904783</v>
      </c>
      <c r="H24" s="12">
        <f t="shared" si="21"/>
        <v>197345.99999999997</v>
      </c>
      <c r="I24" s="8">
        <f t="shared" si="22"/>
        <v>1.9734599999999998</v>
      </c>
      <c r="J24" s="8">
        <f t="shared" si="23"/>
        <v>19.22966943274923</v>
      </c>
      <c r="K24" s="8">
        <f t="shared" si="24"/>
        <v>19.2720703125</v>
      </c>
      <c r="L24" s="12">
        <f t="shared" si="25"/>
        <v>2878.333241571884</v>
      </c>
      <c r="M24" s="12">
        <f t="shared" si="26"/>
        <v>1295.249958707348</v>
      </c>
      <c r="N24" s="10">
        <f t="shared" si="27"/>
        <v>65.28059791885035</v>
      </c>
      <c r="O24" s="11">
        <v>300</v>
      </c>
      <c r="P24" s="12">
        <f t="shared" si="28"/>
        <v>1226.9884765625</v>
      </c>
      <c r="Q24" s="7">
        <v>150</v>
      </c>
    </row>
    <row r="25" spans="1:17" ht="12.75">
      <c r="A25" s="7">
        <v>1075</v>
      </c>
      <c r="B25" s="7">
        <v>40</v>
      </c>
      <c r="C25" s="29">
        <v>100</v>
      </c>
      <c r="D25" s="11">
        <v>1</v>
      </c>
      <c r="E25" s="8">
        <v>32</v>
      </c>
      <c r="F25" s="9">
        <f t="shared" si="19"/>
        <v>14.706309506951776</v>
      </c>
      <c r="G25" s="9">
        <f t="shared" si="20"/>
        <v>0.018483055284263108</v>
      </c>
      <c r="H25" s="12">
        <f t="shared" si="21"/>
        <v>228114.99999999997</v>
      </c>
      <c r="I25" s="8">
        <f t="shared" si="22"/>
        <v>2.28115</v>
      </c>
      <c r="J25" s="8">
        <f t="shared" si="23"/>
        <v>22.276943405090524</v>
      </c>
      <c r="K25" s="8">
        <f t="shared" si="24"/>
        <v>22.27685546875</v>
      </c>
      <c r="L25" s="12">
        <f t="shared" si="25"/>
        <v>4445.469351560777</v>
      </c>
      <c r="M25" s="12">
        <f t="shared" si="26"/>
        <v>2000.4612082023496</v>
      </c>
      <c r="N25" s="10">
        <f t="shared" si="27"/>
        <v>100.82324489339844</v>
      </c>
      <c r="O25" s="11">
        <v>300</v>
      </c>
      <c r="P25" s="12">
        <f t="shared" si="28"/>
        <v>1418.2931315104167</v>
      </c>
      <c r="Q25" s="7">
        <v>150</v>
      </c>
    </row>
    <row r="26" spans="1:17" ht="12.75">
      <c r="A26" s="7">
        <v>1200</v>
      </c>
      <c r="B26" s="7">
        <v>50</v>
      </c>
      <c r="C26" s="29">
        <v>100</v>
      </c>
      <c r="D26" s="11">
        <v>1</v>
      </c>
      <c r="E26" s="8">
        <v>32</v>
      </c>
      <c r="F26" s="9">
        <f t="shared" si="19"/>
        <v>18.155219920864198</v>
      </c>
      <c r="G26" s="9">
        <f t="shared" si="20"/>
        <v>0.01831158811565911</v>
      </c>
      <c r="H26" s="12">
        <f t="shared" si="21"/>
        <v>254640</v>
      </c>
      <c r="I26" s="8">
        <f t="shared" si="22"/>
        <v>2.5464</v>
      </c>
      <c r="J26" s="8">
        <f t="shared" si="23"/>
        <v>24.99589136543533</v>
      </c>
      <c r="K26" s="8">
        <f t="shared" si="24"/>
        <v>24.8671875</v>
      </c>
      <c r="L26" s="12">
        <f t="shared" si="25"/>
        <v>6183.522790795898</v>
      </c>
      <c r="M26" s="12">
        <f t="shared" si="26"/>
        <v>2782.585255858154</v>
      </c>
      <c r="N26" s="10">
        <f t="shared" si="27"/>
        <v>140.242296895251</v>
      </c>
      <c r="O26" s="11">
        <v>300</v>
      </c>
      <c r="P26" s="12">
        <f t="shared" si="28"/>
        <v>1583.2109375</v>
      </c>
      <c r="Q26" s="7">
        <v>150</v>
      </c>
    </row>
    <row r="27" spans="1:17" ht="12.75">
      <c r="A27" s="7">
        <v>1325</v>
      </c>
      <c r="B27" s="7">
        <v>60</v>
      </c>
      <c r="C27" s="29">
        <v>100</v>
      </c>
      <c r="D27" s="11">
        <v>1</v>
      </c>
      <c r="E27" s="8">
        <v>32</v>
      </c>
      <c r="F27" s="9">
        <f t="shared" si="19"/>
        <v>21.960549128642214</v>
      </c>
      <c r="G27" s="9">
        <f t="shared" si="20"/>
        <v>0.018167636345550058</v>
      </c>
      <c r="H27" s="12">
        <f t="shared" si="21"/>
        <v>281165</v>
      </c>
      <c r="I27" s="8">
        <f t="shared" si="22"/>
        <v>2.81165</v>
      </c>
      <c r="J27" s="8">
        <f t="shared" si="23"/>
        <v>27.319114665304216</v>
      </c>
      <c r="K27" s="8">
        <f t="shared" si="24"/>
        <v>27.45751953125</v>
      </c>
      <c r="L27" s="12">
        <f t="shared" si="25"/>
        <v>8324.149328390127</v>
      </c>
      <c r="M27" s="12">
        <f t="shared" si="26"/>
        <v>3745.8671977755575</v>
      </c>
      <c r="N27" s="10">
        <f t="shared" si="27"/>
        <v>188.79170676788812</v>
      </c>
      <c r="O27" s="11">
        <v>300</v>
      </c>
      <c r="P27" s="12">
        <f t="shared" si="28"/>
        <v>1748.1287434895833</v>
      </c>
      <c r="Q27" s="7">
        <v>150</v>
      </c>
    </row>
    <row r="28" spans="1:17" ht="12.75">
      <c r="A28" s="7"/>
      <c r="B28" s="7"/>
      <c r="C28" s="29"/>
      <c r="D28" s="11"/>
      <c r="E28" s="8"/>
      <c r="F28" s="7"/>
      <c r="G28" s="7"/>
      <c r="H28" s="7"/>
      <c r="I28" s="7"/>
      <c r="J28" s="7"/>
      <c r="K28" s="12"/>
      <c r="L28" s="12"/>
      <c r="M28" s="12"/>
      <c r="N28" s="11"/>
      <c r="O28" s="7"/>
      <c r="P28" s="7"/>
      <c r="Q28" s="7"/>
    </row>
    <row r="29" spans="1:17" ht="12.75">
      <c r="A29" s="7"/>
      <c r="B29" s="7"/>
      <c r="C29" s="29"/>
      <c r="D29" s="11"/>
      <c r="E29" s="8"/>
      <c r="F29" s="7"/>
      <c r="G29" s="7"/>
      <c r="H29" s="7"/>
      <c r="I29" s="7"/>
      <c r="J29" s="7"/>
      <c r="K29" s="12"/>
      <c r="L29" s="12"/>
      <c r="M29" s="12"/>
      <c r="N29" s="11"/>
      <c r="O29" s="7"/>
      <c r="P29" s="7"/>
      <c r="Q29" s="7"/>
    </row>
    <row r="30" spans="1:17" ht="12.75">
      <c r="A30" s="6" t="s">
        <v>26</v>
      </c>
      <c r="B30" s="7"/>
      <c r="C30" s="29"/>
      <c r="D30" s="11"/>
      <c r="E30" s="8"/>
      <c r="F30" s="8"/>
      <c r="G30" s="8"/>
      <c r="H30" s="8"/>
      <c r="I30" s="8"/>
      <c r="J30" s="8"/>
      <c r="K30" s="12"/>
      <c r="L30" s="12"/>
      <c r="M30" s="12"/>
      <c r="N30" s="11"/>
      <c r="O30" s="7"/>
      <c r="P30" s="7"/>
      <c r="Q30" s="7"/>
    </row>
    <row r="31" spans="1:17" ht="76.5">
      <c r="A31" s="6" t="s">
        <v>9</v>
      </c>
      <c r="B31" s="13" t="s">
        <v>10</v>
      </c>
      <c r="C31" s="18" t="s">
        <v>11</v>
      </c>
      <c r="D31" s="18" t="s">
        <v>5</v>
      </c>
      <c r="E31" s="13" t="s">
        <v>12</v>
      </c>
      <c r="F31" s="6" t="s">
        <v>13</v>
      </c>
      <c r="G31" s="15" t="s">
        <v>0</v>
      </c>
      <c r="H31" s="16" t="s">
        <v>1</v>
      </c>
      <c r="I31" s="14" t="s">
        <v>14</v>
      </c>
      <c r="J31" s="34" t="s">
        <v>15</v>
      </c>
      <c r="K31" s="35" t="s">
        <v>16</v>
      </c>
      <c r="L31" s="18" t="s">
        <v>7</v>
      </c>
      <c r="M31" s="18" t="s">
        <v>8</v>
      </c>
      <c r="N31" s="17" t="s">
        <v>4</v>
      </c>
      <c r="O31" s="14" t="s">
        <v>17</v>
      </c>
      <c r="P31" s="16" t="s">
        <v>2</v>
      </c>
      <c r="Q31" s="6" t="s">
        <v>3</v>
      </c>
    </row>
    <row r="32" spans="1:17" ht="12.75">
      <c r="A32" s="7">
        <v>960</v>
      </c>
      <c r="B32" s="7">
        <v>10</v>
      </c>
      <c r="C32" s="29">
        <v>150</v>
      </c>
      <c r="D32" s="11">
        <v>1</v>
      </c>
      <c r="E32" s="8">
        <v>40</v>
      </c>
      <c r="F32" s="9">
        <f aca="true" t="shared" si="29" ref="F32:F37">10^5*G32*I32^2/C32/2/9.81*O32/100</f>
        <v>1.5618886570030082</v>
      </c>
      <c r="G32" s="9">
        <f aca="true" t="shared" si="30" ref="G32:G37">LOG((0.00015/3.28*1000/C32/3.7)+5.74/H32^0.9)^-2*0.25</f>
        <v>0.018691789835381247</v>
      </c>
      <c r="H32" s="12">
        <f aca="true" t="shared" si="31" ref="H32:H37">1000*I32*C32/1</f>
        <v>135807.99999999997</v>
      </c>
      <c r="I32" s="8">
        <f aca="true" t="shared" si="32" ref="I32:I37">21.22*A32/C32^2</f>
        <v>0.9053866666666666</v>
      </c>
      <c r="J32" s="8">
        <f aca="true" t="shared" si="33" ref="J32:J37">(2*9.81*(B32-F32))^0.5</f>
        <v>12.8668467213067</v>
      </c>
      <c r="K32" s="8">
        <f aca="true" t="shared" si="34" ref="K32:K37">21.22*A32/E32^2</f>
        <v>12.731999999999998</v>
      </c>
      <c r="L32" s="12">
        <f aca="true" t="shared" si="35" ref="L32:L37">0.000008333*A32*K32^2*1000</f>
        <v>1296.7787187763195</v>
      </c>
      <c r="M32" s="12">
        <f aca="true" t="shared" si="36" ref="M32:M37">0.9*0.5*L32</f>
        <v>583.5504234493437</v>
      </c>
      <c r="N32" s="10">
        <f aca="true" t="shared" si="37" ref="N32:N37">M32*0.07*24*30/1000</f>
        <v>29.410941341846925</v>
      </c>
      <c r="O32" s="11">
        <v>300</v>
      </c>
      <c r="P32" s="12">
        <f aca="true" t="shared" si="38" ref="P32:P37">0.5*19100*K32/Q32</f>
        <v>810.6039999999998</v>
      </c>
      <c r="Q32" s="7">
        <v>150</v>
      </c>
    </row>
    <row r="33" spans="1:17" ht="12.75">
      <c r="A33" s="7">
        <v>1380</v>
      </c>
      <c r="B33" s="7">
        <v>20</v>
      </c>
      <c r="C33" s="29">
        <v>150</v>
      </c>
      <c r="D33" s="11">
        <v>1</v>
      </c>
      <c r="E33" s="8">
        <v>40</v>
      </c>
      <c r="F33" s="9">
        <f t="shared" si="29"/>
        <v>3.0854810180718863</v>
      </c>
      <c r="G33" s="9">
        <f t="shared" si="30"/>
        <v>0.017869318538736263</v>
      </c>
      <c r="H33" s="12">
        <f t="shared" si="31"/>
        <v>195223.99999999997</v>
      </c>
      <c r="I33" s="8">
        <f t="shared" si="32"/>
        <v>1.3014933333333332</v>
      </c>
      <c r="J33" s="8">
        <f t="shared" si="33"/>
        <v>18.21710356849929</v>
      </c>
      <c r="K33" s="8">
        <f t="shared" si="34"/>
        <v>18.30225</v>
      </c>
      <c r="L33" s="12">
        <f t="shared" si="35"/>
        <v>3852.0279959354207</v>
      </c>
      <c r="M33" s="12">
        <f t="shared" si="36"/>
        <v>1733.4125981709394</v>
      </c>
      <c r="N33" s="10">
        <f t="shared" si="37"/>
        <v>87.36399494781534</v>
      </c>
      <c r="O33" s="11">
        <v>300</v>
      </c>
      <c r="P33" s="12">
        <f t="shared" si="38"/>
        <v>1165.2432500000002</v>
      </c>
      <c r="Q33" s="7">
        <v>150</v>
      </c>
    </row>
    <row r="34" spans="1:17" ht="12.75">
      <c r="A34" s="7">
        <v>1680</v>
      </c>
      <c r="B34" s="7">
        <v>30</v>
      </c>
      <c r="C34" s="29">
        <v>150</v>
      </c>
      <c r="D34" s="11">
        <v>1</v>
      </c>
      <c r="E34" s="8">
        <v>40</v>
      </c>
      <c r="F34" s="9">
        <f t="shared" si="29"/>
        <v>4.475732662470762</v>
      </c>
      <c r="G34" s="9">
        <f t="shared" si="30"/>
        <v>0.01748996172402078</v>
      </c>
      <c r="H34" s="12">
        <f t="shared" si="31"/>
        <v>237664</v>
      </c>
      <c r="I34" s="8">
        <f t="shared" si="32"/>
        <v>1.5844266666666666</v>
      </c>
      <c r="J34" s="8">
        <f t="shared" si="33"/>
        <v>22.378251164072758</v>
      </c>
      <c r="K34" s="8">
        <f t="shared" si="34"/>
        <v>22.281</v>
      </c>
      <c r="L34" s="12">
        <f t="shared" si="35"/>
        <v>6949.92344594184</v>
      </c>
      <c r="M34" s="12">
        <f t="shared" si="36"/>
        <v>3127.465550673828</v>
      </c>
      <c r="N34" s="10">
        <f t="shared" si="37"/>
        <v>157.62426375396095</v>
      </c>
      <c r="O34" s="11">
        <v>300</v>
      </c>
      <c r="P34" s="12">
        <f t="shared" si="38"/>
        <v>1418.557</v>
      </c>
      <c r="Q34" s="7">
        <v>150</v>
      </c>
    </row>
    <row r="35" spans="1:17" ht="12.75">
      <c r="A35" s="7">
        <v>1950</v>
      </c>
      <c r="B35" s="7">
        <v>40</v>
      </c>
      <c r="C35" s="29">
        <v>150</v>
      </c>
      <c r="D35" s="11">
        <v>1</v>
      </c>
      <c r="E35" s="8">
        <v>40</v>
      </c>
      <c r="F35" s="9">
        <f t="shared" si="29"/>
        <v>5.940679993666983</v>
      </c>
      <c r="G35" s="9">
        <f t="shared" si="30"/>
        <v>0.017230989612896885</v>
      </c>
      <c r="H35" s="12">
        <f t="shared" si="31"/>
        <v>275860</v>
      </c>
      <c r="I35" s="8">
        <f t="shared" si="32"/>
        <v>1.8390666666666666</v>
      </c>
      <c r="J35" s="8">
        <f t="shared" si="33"/>
        <v>25.85041312095909</v>
      </c>
      <c r="K35" s="8">
        <f t="shared" si="34"/>
        <v>25.861875</v>
      </c>
      <c r="L35" s="12">
        <f t="shared" si="35"/>
        <v>10868.159657102871</v>
      </c>
      <c r="M35" s="12">
        <f t="shared" si="36"/>
        <v>4890.671845696293</v>
      </c>
      <c r="N35" s="10">
        <f t="shared" si="37"/>
        <v>246.48986102309317</v>
      </c>
      <c r="O35" s="11">
        <v>300</v>
      </c>
      <c r="P35" s="12">
        <f t="shared" si="38"/>
        <v>1646.539375</v>
      </c>
      <c r="Q35" s="7">
        <v>150</v>
      </c>
    </row>
    <row r="36" spans="1:17" ht="12.75">
      <c r="A36" s="7">
        <v>2180</v>
      </c>
      <c r="B36" s="7">
        <v>50</v>
      </c>
      <c r="C36" s="29">
        <v>150</v>
      </c>
      <c r="D36" s="11">
        <v>1</v>
      </c>
      <c r="E36" s="8">
        <v>40</v>
      </c>
      <c r="F36" s="9">
        <f t="shared" si="29"/>
        <v>7.347730236400635</v>
      </c>
      <c r="G36" s="9">
        <f t="shared" si="30"/>
        <v>0.01705232104580107</v>
      </c>
      <c r="H36" s="12">
        <f t="shared" si="31"/>
        <v>308397.3333333333</v>
      </c>
      <c r="I36" s="8">
        <f t="shared" si="32"/>
        <v>2.055982222222222</v>
      </c>
      <c r="J36" s="8">
        <f t="shared" si="33"/>
        <v>28.928144302077513</v>
      </c>
      <c r="K36" s="8">
        <f t="shared" si="34"/>
        <v>28.91225</v>
      </c>
      <c r="L36" s="12">
        <f t="shared" si="35"/>
        <v>15185.23986724337</v>
      </c>
      <c r="M36" s="12">
        <f t="shared" si="36"/>
        <v>6833.357940259517</v>
      </c>
      <c r="N36" s="10">
        <f t="shared" si="37"/>
        <v>344.40124018907966</v>
      </c>
      <c r="O36" s="11">
        <v>300</v>
      </c>
      <c r="P36" s="12">
        <f t="shared" si="38"/>
        <v>1840.7465833333333</v>
      </c>
      <c r="Q36" s="7">
        <v>150</v>
      </c>
    </row>
    <row r="37" spans="1:17" ht="12.75">
      <c r="A37" s="7">
        <v>2400</v>
      </c>
      <c r="B37" s="7">
        <v>60</v>
      </c>
      <c r="C37" s="29">
        <v>150</v>
      </c>
      <c r="D37" s="11">
        <v>1</v>
      </c>
      <c r="E37" s="8">
        <v>40</v>
      </c>
      <c r="F37" s="9">
        <f t="shared" si="29"/>
        <v>8.830269246561068</v>
      </c>
      <c r="G37" s="9">
        <f t="shared" si="30"/>
        <v>0.01690809763745989</v>
      </c>
      <c r="H37" s="12">
        <f t="shared" si="31"/>
        <v>339520</v>
      </c>
      <c r="I37" s="8">
        <f t="shared" si="32"/>
        <v>2.2634666666666665</v>
      </c>
      <c r="J37" s="8">
        <f t="shared" si="33"/>
        <v>31.685171885007534</v>
      </c>
      <c r="K37" s="8">
        <f t="shared" si="34"/>
        <v>31.83</v>
      </c>
      <c r="L37" s="12">
        <f t="shared" si="35"/>
        <v>20262.167480879994</v>
      </c>
      <c r="M37" s="12">
        <f t="shared" si="36"/>
        <v>9117.975366395998</v>
      </c>
      <c r="N37" s="10">
        <f t="shared" si="37"/>
        <v>459.54595846635834</v>
      </c>
      <c r="O37" s="11">
        <v>300</v>
      </c>
      <c r="P37" s="12">
        <f t="shared" si="38"/>
        <v>2026.51</v>
      </c>
      <c r="Q37" s="7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workbookViewId="0" topLeftCell="K33">
      <selection activeCell="A11" sqref="A11"/>
    </sheetView>
  </sheetViews>
  <sheetFormatPr defaultColWidth="9.140625" defaultRowHeight="12.75"/>
  <cols>
    <col min="1" max="1" width="11.57421875" style="0" customWidth="1"/>
    <col min="2" max="2" width="8.00390625" style="0" customWidth="1"/>
    <col min="3" max="4" width="8.7109375" style="31" customWidth="1"/>
    <col min="5" max="5" width="8.421875" style="5" customWidth="1"/>
    <col min="6" max="6" width="6.8515625" style="1" customWidth="1"/>
    <col min="7" max="7" width="8.140625" style="0" customWidth="1"/>
    <col min="8" max="8" width="12.00390625" style="0" customWidth="1"/>
    <col min="9" max="9" width="12.7109375" style="0" customWidth="1"/>
    <col min="10" max="10" width="16.140625" style="0" customWidth="1"/>
    <col min="11" max="11" width="13.00390625" style="0" customWidth="1"/>
    <col min="12" max="12" width="12.28125" style="4" customWidth="1"/>
    <col min="13" max="13" width="12.57421875" style="4" customWidth="1"/>
    <col min="14" max="14" width="11.7109375" style="0" customWidth="1"/>
    <col min="15" max="15" width="11.421875" style="5" customWidth="1"/>
    <col min="16" max="16" width="12.57421875" style="0" customWidth="1"/>
  </cols>
  <sheetData>
    <row r="1" spans="1:18" ht="12.75">
      <c r="A1" s="6" t="s">
        <v>23</v>
      </c>
      <c r="B1" s="21"/>
      <c r="C1" s="32"/>
      <c r="D1" s="32"/>
      <c r="E1" s="22"/>
      <c r="F1" s="23"/>
      <c r="G1" s="23"/>
      <c r="H1" s="23"/>
      <c r="I1" s="23"/>
      <c r="J1" s="23"/>
      <c r="K1" s="23"/>
      <c r="L1" s="25"/>
      <c r="M1" s="25"/>
      <c r="N1" s="24"/>
      <c r="O1" s="22"/>
      <c r="P1" s="21"/>
      <c r="Q1" s="21"/>
      <c r="R1" s="7"/>
    </row>
    <row r="2" spans="1:18" ht="38.25">
      <c r="A2" s="6" t="s">
        <v>32</v>
      </c>
      <c r="B2" s="13" t="s">
        <v>10</v>
      </c>
      <c r="C2" s="18" t="s">
        <v>11</v>
      </c>
      <c r="D2" s="18" t="s">
        <v>5</v>
      </c>
      <c r="E2" s="13" t="s">
        <v>12</v>
      </c>
      <c r="F2" s="6" t="s">
        <v>13</v>
      </c>
      <c r="G2" s="15" t="s">
        <v>0</v>
      </c>
      <c r="H2" s="16" t="s">
        <v>1</v>
      </c>
      <c r="I2" s="14" t="s">
        <v>14</v>
      </c>
      <c r="J2" s="34" t="s">
        <v>15</v>
      </c>
      <c r="K2" s="35" t="s">
        <v>16</v>
      </c>
      <c r="L2" s="18" t="s">
        <v>7</v>
      </c>
      <c r="M2" s="18" t="s">
        <v>8</v>
      </c>
      <c r="N2" s="17" t="s">
        <v>4</v>
      </c>
      <c r="O2" s="14" t="s">
        <v>17</v>
      </c>
      <c r="P2" s="16" t="s">
        <v>2</v>
      </c>
      <c r="Q2" s="6" t="s">
        <v>3</v>
      </c>
      <c r="R2" s="7"/>
    </row>
    <row r="3" spans="1:18" ht="12.75">
      <c r="A3" s="21">
        <v>77</v>
      </c>
      <c r="B3" s="21">
        <v>20</v>
      </c>
      <c r="C3" s="32">
        <v>50</v>
      </c>
      <c r="D3" s="32">
        <v>1</v>
      </c>
      <c r="E3" s="22">
        <v>10</v>
      </c>
      <c r="F3" s="9">
        <f aca="true" t="shared" si="0" ref="F3:F8">10^5*G3*I3^2/C3/2/9.81*O3/100</f>
        <v>6.673318873241924</v>
      </c>
      <c r="G3" s="9">
        <f aca="true" t="shared" si="1" ref="G3:G8">LOG((0.00015/3.28*1000/C3/3.7)+5.74/H3^0.9)^-2*0.25</f>
        <v>0.025542737619638503</v>
      </c>
      <c r="H3" s="12">
        <f aca="true" t="shared" si="2" ref="H3:H8">1000*I3*C3/1</f>
        <v>32678.799999999996</v>
      </c>
      <c r="I3" s="8">
        <f aca="true" t="shared" si="3" ref="I3:I8">21.22*A3/C3^2</f>
        <v>0.6535759999999999</v>
      </c>
      <c r="J3" s="8">
        <f aca="true" t="shared" si="4" ref="J3:J8">(2*9.81*(B3-F3))^0.5</f>
        <v>16.17001804906208</v>
      </c>
      <c r="K3" s="8">
        <f aca="true" t="shared" si="5" ref="K3:K8">21.22*A3/E3^2</f>
        <v>16.339399999999998</v>
      </c>
      <c r="L3" s="12">
        <f aca="true" t="shared" si="6" ref="L3:L8">0.000008333*A3*K3^2*1000</f>
        <v>171.3027427138627</v>
      </c>
      <c r="M3" s="12">
        <f aca="true" t="shared" si="7" ref="M3:M8">0.9*0.5*L3</f>
        <v>77.08623422123821</v>
      </c>
      <c r="N3" s="24">
        <f aca="true" t="shared" si="8" ref="N3:N8">M3*0.07*24*30/1000</f>
        <v>3.885146204750407</v>
      </c>
      <c r="O3" s="22">
        <v>600</v>
      </c>
      <c r="P3" s="12">
        <f aca="true" t="shared" si="9" ref="P3:P8">0.5*19100*K3/Q3</f>
        <v>1560.4126999999999</v>
      </c>
      <c r="Q3" s="21">
        <v>100</v>
      </c>
      <c r="R3" s="7"/>
    </row>
    <row r="4" spans="1:18" ht="12.75">
      <c r="A4" s="21">
        <v>95</v>
      </c>
      <c r="B4" s="21">
        <v>30</v>
      </c>
      <c r="C4" s="32">
        <v>50</v>
      </c>
      <c r="D4" s="32">
        <v>1</v>
      </c>
      <c r="E4" s="22">
        <v>10</v>
      </c>
      <c r="F4" s="9">
        <f t="shared" si="0"/>
        <v>9.821953864769812</v>
      </c>
      <c r="G4" s="9">
        <f t="shared" si="1"/>
        <v>0.024697767303146136</v>
      </c>
      <c r="H4" s="12">
        <f t="shared" si="2"/>
        <v>40318</v>
      </c>
      <c r="I4" s="8">
        <f t="shared" si="3"/>
        <v>0.80636</v>
      </c>
      <c r="J4" s="8">
        <f t="shared" si="4"/>
        <v>19.897066747971078</v>
      </c>
      <c r="K4" s="8">
        <f t="shared" si="5"/>
        <v>20.159</v>
      </c>
      <c r="L4" s="12">
        <f t="shared" si="6"/>
        <v>321.70881192443494</v>
      </c>
      <c r="M4" s="12">
        <f t="shared" si="7"/>
        <v>144.76896536599574</v>
      </c>
      <c r="N4" s="24">
        <f t="shared" si="8"/>
        <v>7.296355854446186</v>
      </c>
      <c r="O4" s="22">
        <v>600</v>
      </c>
      <c r="P4" s="12">
        <f t="shared" si="9"/>
        <v>1283.4563333333333</v>
      </c>
      <c r="Q4" s="21">
        <v>150</v>
      </c>
      <c r="R4" s="7"/>
    </row>
    <row r="5" spans="1:18" ht="12.75">
      <c r="A5" s="21">
        <v>108</v>
      </c>
      <c r="B5" s="21">
        <v>40</v>
      </c>
      <c r="C5" s="32">
        <v>50</v>
      </c>
      <c r="D5" s="32">
        <v>1</v>
      </c>
      <c r="E5" s="22">
        <v>10</v>
      </c>
      <c r="F5" s="9">
        <f t="shared" si="0"/>
        <v>12.45312363722157</v>
      </c>
      <c r="G5" s="9">
        <f t="shared" si="1"/>
        <v>0.02422912910733952</v>
      </c>
      <c r="H5" s="12">
        <f t="shared" si="2"/>
        <v>45835.19999999999</v>
      </c>
      <c r="I5" s="8">
        <f t="shared" si="3"/>
        <v>0.9167039999999999</v>
      </c>
      <c r="J5" s="8">
        <f t="shared" si="4"/>
        <v>23.248004521629653</v>
      </c>
      <c r="K5" s="8">
        <f t="shared" si="5"/>
        <v>22.917599999999997</v>
      </c>
      <c r="L5" s="12">
        <f t="shared" si="6"/>
        <v>472.6758429939685</v>
      </c>
      <c r="M5" s="12">
        <f t="shared" si="7"/>
        <v>212.70412934728583</v>
      </c>
      <c r="N5" s="24">
        <f t="shared" si="8"/>
        <v>10.720288119103206</v>
      </c>
      <c r="O5" s="22">
        <v>600</v>
      </c>
      <c r="P5" s="12">
        <f t="shared" si="9"/>
        <v>1459.0871999999997</v>
      </c>
      <c r="Q5" s="21">
        <v>150</v>
      </c>
      <c r="R5" s="7"/>
    </row>
    <row r="6" spans="1:18" ht="12.75">
      <c r="A6" s="21">
        <v>122</v>
      </c>
      <c r="B6" s="21">
        <v>50</v>
      </c>
      <c r="C6" s="32">
        <v>50</v>
      </c>
      <c r="D6" s="32">
        <v>1</v>
      </c>
      <c r="E6" s="22">
        <v>10</v>
      </c>
      <c r="F6" s="9">
        <f t="shared" si="0"/>
        <v>15.619320218693872</v>
      </c>
      <c r="G6" s="9">
        <f t="shared" si="1"/>
        <v>0.023814939498196547</v>
      </c>
      <c r="H6" s="12">
        <f t="shared" si="2"/>
        <v>51776.79999999999</v>
      </c>
      <c r="I6" s="8">
        <f t="shared" si="3"/>
        <v>1.0355359999999998</v>
      </c>
      <c r="J6" s="8">
        <f t="shared" si="4"/>
        <v>25.972079957316208</v>
      </c>
      <c r="K6" s="8">
        <f t="shared" si="5"/>
        <v>25.888399999999997</v>
      </c>
      <c r="L6" s="12">
        <f t="shared" si="6"/>
        <v>681.3521536263142</v>
      </c>
      <c r="M6" s="12">
        <f t="shared" si="7"/>
        <v>306.60846913184145</v>
      </c>
      <c r="N6" s="24">
        <f t="shared" si="8"/>
        <v>15.45306684424481</v>
      </c>
      <c r="O6" s="22">
        <v>600</v>
      </c>
      <c r="P6" s="12">
        <f t="shared" si="9"/>
        <v>1648.228133333333</v>
      </c>
      <c r="Q6" s="21">
        <v>150</v>
      </c>
      <c r="R6" s="7"/>
    </row>
    <row r="7" spans="1:18" ht="12.75">
      <c r="A7" s="21">
        <v>135</v>
      </c>
      <c r="B7" s="21">
        <v>60</v>
      </c>
      <c r="C7" s="32">
        <v>50</v>
      </c>
      <c r="D7" s="32">
        <v>1</v>
      </c>
      <c r="E7" s="22">
        <v>10</v>
      </c>
      <c r="F7" s="9">
        <f t="shared" si="0"/>
        <v>18.866750326197455</v>
      </c>
      <c r="G7" s="9">
        <f t="shared" si="1"/>
        <v>0.023492897316040408</v>
      </c>
      <c r="H7" s="12">
        <f t="shared" si="2"/>
        <v>57294.00000000001</v>
      </c>
      <c r="I7" s="8">
        <f t="shared" si="3"/>
        <v>1.14588</v>
      </c>
      <c r="J7" s="8">
        <f t="shared" si="4"/>
        <v>28.40835015624818</v>
      </c>
      <c r="K7" s="8">
        <f t="shared" si="5"/>
        <v>28.647</v>
      </c>
      <c r="L7" s="12">
        <f t="shared" si="6"/>
        <v>923.1950058475949</v>
      </c>
      <c r="M7" s="12">
        <f t="shared" si="7"/>
        <v>415.4377526314177</v>
      </c>
      <c r="N7" s="24">
        <f t="shared" si="8"/>
        <v>20.938062732623454</v>
      </c>
      <c r="O7" s="22">
        <v>600</v>
      </c>
      <c r="P7" s="12">
        <f t="shared" si="9"/>
        <v>1367.8942499999998</v>
      </c>
      <c r="Q7" s="21">
        <v>200</v>
      </c>
      <c r="R7" s="7"/>
    </row>
    <row r="8" spans="1:18" ht="12.75">
      <c r="A8" s="21">
        <v>145</v>
      </c>
      <c r="B8" s="21">
        <v>70</v>
      </c>
      <c r="C8" s="32">
        <v>50</v>
      </c>
      <c r="D8" s="32">
        <v>1</v>
      </c>
      <c r="E8" s="22">
        <v>10</v>
      </c>
      <c r="F8" s="9">
        <f t="shared" si="0"/>
        <v>21.56547493673975</v>
      </c>
      <c r="G8" s="9">
        <f t="shared" si="1"/>
        <v>0.023277162465288763</v>
      </c>
      <c r="H8" s="12">
        <f t="shared" si="2"/>
        <v>61537.999999999985</v>
      </c>
      <c r="I8" s="8">
        <f t="shared" si="3"/>
        <v>1.2307599999999999</v>
      </c>
      <c r="J8" s="8">
        <f t="shared" si="4"/>
        <v>30.826699170380962</v>
      </c>
      <c r="K8" s="8">
        <f t="shared" si="5"/>
        <v>30.768999999999995</v>
      </c>
      <c r="L8" s="12">
        <f t="shared" si="6"/>
        <v>1143.9213025258846</v>
      </c>
      <c r="M8" s="12">
        <f t="shared" si="7"/>
        <v>514.7645861366481</v>
      </c>
      <c r="N8" s="24">
        <f t="shared" si="8"/>
        <v>25.944135141287063</v>
      </c>
      <c r="O8" s="22">
        <v>600</v>
      </c>
      <c r="P8" s="12">
        <f t="shared" si="9"/>
        <v>1469.2197499999997</v>
      </c>
      <c r="Q8" s="21">
        <v>200</v>
      </c>
      <c r="R8" s="7"/>
    </row>
    <row r="9" spans="1:18" ht="12.75">
      <c r="A9" s="7"/>
      <c r="B9" s="7"/>
      <c r="C9" s="29"/>
      <c r="D9" s="29"/>
      <c r="E9" s="11"/>
      <c r="F9" s="8"/>
      <c r="G9" s="7"/>
      <c r="H9" s="7"/>
      <c r="I9" s="7"/>
      <c r="J9" s="7"/>
      <c r="K9" s="7"/>
      <c r="L9" s="12"/>
      <c r="M9" s="12"/>
      <c r="N9" s="7"/>
      <c r="O9" s="11"/>
      <c r="P9" s="7"/>
      <c r="Q9" s="7"/>
      <c r="R9" s="7"/>
    </row>
    <row r="10" spans="1:18" ht="12.75">
      <c r="A10" s="6" t="s">
        <v>24</v>
      </c>
      <c r="B10" s="21"/>
      <c r="C10" s="32"/>
      <c r="D10" s="32"/>
      <c r="E10" s="22"/>
      <c r="F10" s="23"/>
      <c r="G10" s="23"/>
      <c r="H10" s="23"/>
      <c r="I10" s="23"/>
      <c r="J10" s="23"/>
      <c r="K10" s="23"/>
      <c r="L10" s="25"/>
      <c r="M10" s="25"/>
      <c r="N10" s="24"/>
      <c r="O10" s="22"/>
      <c r="P10" s="21"/>
      <c r="Q10" s="21"/>
      <c r="R10" s="7"/>
    </row>
    <row r="11" spans="1:18" ht="38.25">
      <c r="A11" s="6" t="s">
        <v>9</v>
      </c>
      <c r="B11" s="13" t="s">
        <v>10</v>
      </c>
      <c r="C11" s="18" t="s">
        <v>11</v>
      </c>
      <c r="D11" s="18" t="s">
        <v>5</v>
      </c>
      <c r="E11" s="13" t="s">
        <v>12</v>
      </c>
      <c r="F11" s="6" t="s">
        <v>13</v>
      </c>
      <c r="G11" s="15" t="s">
        <v>0</v>
      </c>
      <c r="H11" s="16" t="s">
        <v>1</v>
      </c>
      <c r="I11" s="14" t="s">
        <v>14</v>
      </c>
      <c r="J11" s="34" t="s">
        <v>15</v>
      </c>
      <c r="K11" s="35" t="s">
        <v>16</v>
      </c>
      <c r="L11" s="18" t="s">
        <v>7</v>
      </c>
      <c r="M11" s="18" t="s">
        <v>8</v>
      </c>
      <c r="N11" s="17" t="s">
        <v>4</v>
      </c>
      <c r="O11" s="14" t="s">
        <v>17</v>
      </c>
      <c r="P11" s="16" t="s">
        <v>2</v>
      </c>
      <c r="Q11" s="6" t="s">
        <v>3</v>
      </c>
      <c r="R11" s="7"/>
    </row>
    <row r="12" spans="1:18" ht="12.75">
      <c r="A12" s="21">
        <v>325</v>
      </c>
      <c r="B12" s="21">
        <v>20</v>
      </c>
      <c r="C12" s="32">
        <v>80</v>
      </c>
      <c r="D12" s="32">
        <v>1</v>
      </c>
      <c r="E12" s="22">
        <v>22</v>
      </c>
      <c r="F12" s="9">
        <f aca="true" t="shared" si="10" ref="F12:F17">10^5*G12*I12^2/C12/2/9.81*O12/100</f>
        <v>9.370082600846954</v>
      </c>
      <c r="G12" s="9">
        <f aca="true" t="shared" si="11" ref="G12:G17">LOG((0.00015/3.28*1000/C12/3.7)+5.74/H12^0.9)^-2*0.25</f>
        <v>0.02110977604665796</v>
      </c>
      <c r="H12" s="12">
        <f aca="true" t="shared" si="12" ref="H12:H17">1000*I12*C12/1</f>
        <v>86206.25</v>
      </c>
      <c r="I12" s="8">
        <f aca="true" t="shared" si="13" ref="I12:I17">21.22*A12/C12^2</f>
        <v>1.077578125</v>
      </c>
      <c r="J12" s="8">
        <f aca="true" t="shared" si="14" ref="J12:J17">(2*9.81*(B12-F12))^0.5</f>
        <v>14.441571222390685</v>
      </c>
      <c r="K12" s="8">
        <f aca="true" t="shared" si="15" ref="K12:K17">21.22*A12/E12^2</f>
        <v>14.24896694214876</v>
      </c>
      <c r="L12" s="12">
        <f aca="true" t="shared" si="16" ref="L12:L17">0.000008333*A12*K12^2*1000</f>
        <v>549.8592059894142</v>
      </c>
      <c r="M12" s="12">
        <f aca="true" t="shared" si="17" ref="M12:M17">0.9*0.5*L12</f>
        <v>247.43664269523643</v>
      </c>
      <c r="N12" s="24">
        <f aca="true" t="shared" si="18" ref="N12:N17">M12*0.07*24*30/1000</f>
        <v>12.470806791839918</v>
      </c>
      <c r="O12" s="22">
        <v>600</v>
      </c>
      <c r="P12" s="12">
        <f aca="true" t="shared" si="19" ref="P12:P17">0.5*19100*K12/Q12</f>
        <v>1360.7763429752065</v>
      </c>
      <c r="Q12" s="21">
        <v>100</v>
      </c>
      <c r="R12" s="7"/>
    </row>
    <row r="13" spans="1:18" ht="12.75">
      <c r="A13" s="21">
        <v>405</v>
      </c>
      <c r="B13" s="21">
        <v>30</v>
      </c>
      <c r="C13" s="32">
        <v>80</v>
      </c>
      <c r="D13" s="32">
        <v>1</v>
      </c>
      <c r="E13" s="22">
        <v>22</v>
      </c>
      <c r="F13" s="9">
        <f t="shared" si="10"/>
        <v>14.159724188944862</v>
      </c>
      <c r="G13" s="9">
        <f t="shared" si="11"/>
        <v>0.020542423392569748</v>
      </c>
      <c r="H13" s="12">
        <f t="shared" si="12"/>
        <v>107426.25</v>
      </c>
      <c r="I13" s="8">
        <f t="shared" si="13"/>
        <v>1.342828125</v>
      </c>
      <c r="J13" s="8">
        <f t="shared" si="14"/>
        <v>17.62912962720797</v>
      </c>
      <c r="K13" s="8">
        <f t="shared" si="15"/>
        <v>17.756404958677688</v>
      </c>
      <c r="L13" s="12">
        <f t="shared" si="16"/>
        <v>1064.0609059270655</v>
      </c>
      <c r="M13" s="12">
        <f t="shared" si="17"/>
        <v>478.8274076671795</v>
      </c>
      <c r="N13" s="24">
        <f t="shared" si="18"/>
        <v>24.13290134642585</v>
      </c>
      <c r="O13" s="22">
        <v>600</v>
      </c>
      <c r="P13" s="12">
        <f t="shared" si="19"/>
        <v>1130.4911157024796</v>
      </c>
      <c r="Q13" s="21">
        <v>150</v>
      </c>
      <c r="R13" s="7"/>
    </row>
    <row r="14" spans="1:18" ht="12.75">
      <c r="A14" s="21">
        <v>465</v>
      </c>
      <c r="B14" s="21">
        <v>40</v>
      </c>
      <c r="C14" s="32">
        <v>80</v>
      </c>
      <c r="D14" s="32">
        <v>1</v>
      </c>
      <c r="E14" s="22">
        <v>22</v>
      </c>
      <c r="F14" s="9">
        <f t="shared" si="10"/>
        <v>18.375500148781246</v>
      </c>
      <c r="G14" s="9">
        <f t="shared" si="11"/>
        <v>0.020222748991951565</v>
      </c>
      <c r="H14" s="12">
        <f t="shared" si="12"/>
        <v>123341.24999999999</v>
      </c>
      <c r="I14" s="8">
        <f t="shared" si="13"/>
        <v>1.5417656249999998</v>
      </c>
      <c r="J14" s="8">
        <f t="shared" si="14"/>
        <v>20.597880645370093</v>
      </c>
      <c r="K14" s="8">
        <f t="shared" si="15"/>
        <v>20.38698347107438</v>
      </c>
      <c r="L14" s="12">
        <f t="shared" si="16"/>
        <v>1610.4983208084745</v>
      </c>
      <c r="M14" s="12">
        <f t="shared" si="17"/>
        <v>724.7242443638136</v>
      </c>
      <c r="N14" s="24">
        <f t="shared" si="18"/>
        <v>36.5261019159362</v>
      </c>
      <c r="O14" s="22">
        <v>600</v>
      </c>
      <c r="P14" s="12">
        <f t="shared" si="19"/>
        <v>1297.9712809917355</v>
      </c>
      <c r="Q14" s="21">
        <v>150</v>
      </c>
      <c r="R14" s="7"/>
    </row>
    <row r="15" spans="1:18" ht="12.75">
      <c r="A15" s="21">
        <v>525</v>
      </c>
      <c r="B15" s="21">
        <v>50</v>
      </c>
      <c r="C15" s="32">
        <v>80</v>
      </c>
      <c r="D15" s="32">
        <v>1</v>
      </c>
      <c r="E15" s="22">
        <v>22</v>
      </c>
      <c r="F15" s="9">
        <f t="shared" si="10"/>
        <v>23.123393190112733</v>
      </c>
      <c r="G15" s="9">
        <f t="shared" si="11"/>
        <v>0.01996364716820161</v>
      </c>
      <c r="H15" s="12">
        <f t="shared" si="12"/>
        <v>139256.25</v>
      </c>
      <c r="I15" s="8">
        <f t="shared" si="13"/>
        <v>1.740703125</v>
      </c>
      <c r="J15" s="8">
        <f t="shared" si="14"/>
        <v>22.96342800215134</v>
      </c>
      <c r="K15" s="8">
        <f t="shared" si="15"/>
        <v>23.017561983471076</v>
      </c>
      <c r="L15" s="12">
        <f t="shared" si="16"/>
        <v>2317.8179820973905</v>
      </c>
      <c r="M15" s="12">
        <f t="shared" si="17"/>
        <v>1043.0180919438258</v>
      </c>
      <c r="N15" s="24">
        <f t="shared" si="18"/>
        <v>52.56811183396883</v>
      </c>
      <c r="O15" s="22">
        <v>600</v>
      </c>
      <c r="P15" s="12">
        <f t="shared" si="19"/>
        <v>1465.4514462809918</v>
      </c>
      <c r="Q15" s="21">
        <v>150</v>
      </c>
      <c r="R15" s="7"/>
    </row>
    <row r="16" spans="1:18" ht="12.75">
      <c r="A16" s="21">
        <v>575</v>
      </c>
      <c r="B16" s="21">
        <v>60</v>
      </c>
      <c r="C16" s="32">
        <v>80</v>
      </c>
      <c r="D16" s="32">
        <v>1</v>
      </c>
      <c r="E16" s="22">
        <v>22</v>
      </c>
      <c r="F16" s="9">
        <f t="shared" si="10"/>
        <v>27.48532061887774</v>
      </c>
      <c r="G16" s="9">
        <f t="shared" si="11"/>
        <v>0.01978208422169167</v>
      </c>
      <c r="H16" s="12">
        <f t="shared" si="12"/>
        <v>152518.75</v>
      </c>
      <c r="I16" s="8">
        <f t="shared" si="13"/>
        <v>1.906484375</v>
      </c>
      <c r="J16" s="8">
        <f t="shared" si="14"/>
        <v>25.257434736283468</v>
      </c>
      <c r="K16" s="8">
        <f t="shared" si="15"/>
        <v>25.209710743801654</v>
      </c>
      <c r="L16" s="12">
        <f t="shared" si="16"/>
        <v>3045.1237866514357</v>
      </c>
      <c r="M16" s="12">
        <f t="shared" si="17"/>
        <v>1370.3057039931462</v>
      </c>
      <c r="N16" s="24">
        <f t="shared" si="18"/>
        <v>69.06340748125457</v>
      </c>
      <c r="O16" s="22">
        <v>600</v>
      </c>
      <c r="P16" s="12">
        <f t="shared" si="19"/>
        <v>1203.7636880165292</v>
      </c>
      <c r="Q16" s="21">
        <v>200</v>
      </c>
      <c r="R16" s="7"/>
    </row>
    <row r="17" spans="1:18" ht="12.75">
      <c r="A17" s="21">
        <v>625</v>
      </c>
      <c r="B17" s="21">
        <v>70</v>
      </c>
      <c r="C17" s="32">
        <v>80</v>
      </c>
      <c r="D17" s="32">
        <v>1</v>
      </c>
      <c r="E17" s="22">
        <v>22</v>
      </c>
      <c r="F17" s="9">
        <f t="shared" si="10"/>
        <v>32.214984717049695</v>
      </c>
      <c r="G17" s="9">
        <f t="shared" si="11"/>
        <v>0.019624781201373148</v>
      </c>
      <c r="H17" s="12">
        <f t="shared" si="12"/>
        <v>165781.25</v>
      </c>
      <c r="I17" s="8">
        <f t="shared" si="13"/>
        <v>2.072265625</v>
      </c>
      <c r="J17" s="8">
        <f t="shared" si="14"/>
        <v>27.22759629220848</v>
      </c>
      <c r="K17" s="8">
        <f t="shared" si="15"/>
        <v>27.401859504132233</v>
      </c>
      <c r="L17" s="12">
        <f t="shared" si="16"/>
        <v>3910.5826552501594</v>
      </c>
      <c r="M17" s="12">
        <f t="shared" si="17"/>
        <v>1759.7621948625717</v>
      </c>
      <c r="N17" s="24">
        <f t="shared" si="18"/>
        <v>88.69201462107362</v>
      </c>
      <c r="O17" s="22">
        <v>600</v>
      </c>
      <c r="P17" s="12">
        <f t="shared" si="19"/>
        <v>1308.438791322314</v>
      </c>
      <c r="Q17" s="21">
        <v>200</v>
      </c>
      <c r="R17" s="7"/>
    </row>
    <row r="18" spans="1:18" ht="12.75">
      <c r="A18" s="21"/>
      <c r="B18" s="21"/>
      <c r="C18" s="32"/>
      <c r="D18" s="32"/>
      <c r="E18" s="22"/>
      <c r="F18" s="23"/>
      <c r="G18" s="21"/>
      <c r="H18" s="21"/>
      <c r="I18" s="23"/>
      <c r="J18" s="23"/>
      <c r="K18" s="23"/>
      <c r="L18" s="25"/>
      <c r="M18" s="25"/>
      <c r="N18" s="24"/>
      <c r="O18" s="22"/>
      <c r="P18" s="21"/>
      <c r="Q18" s="21"/>
      <c r="R18" s="7"/>
    </row>
    <row r="19" spans="1:18" ht="12.75">
      <c r="A19" s="21"/>
      <c r="B19" s="21"/>
      <c r="C19" s="32"/>
      <c r="D19" s="32"/>
      <c r="E19" s="22"/>
      <c r="F19" s="23"/>
      <c r="G19" s="21"/>
      <c r="H19" s="21"/>
      <c r="I19" s="21"/>
      <c r="J19" s="21"/>
      <c r="K19" s="21"/>
      <c r="L19" s="25"/>
      <c r="M19" s="25"/>
      <c r="N19" s="21"/>
      <c r="O19" s="22"/>
      <c r="P19" s="21"/>
      <c r="Q19" s="21"/>
      <c r="R19" s="7"/>
    </row>
    <row r="20" spans="1:18" ht="12.75">
      <c r="A20" s="6" t="s">
        <v>25</v>
      </c>
      <c r="B20" s="21"/>
      <c r="C20" s="32"/>
      <c r="D20" s="32"/>
      <c r="E20" s="22"/>
      <c r="F20" s="23"/>
      <c r="G20" s="23"/>
      <c r="H20" s="23"/>
      <c r="I20" s="23"/>
      <c r="J20" s="23"/>
      <c r="K20" s="23"/>
      <c r="L20" s="25"/>
      <c r="M20" s="25"/>
      <c r="N20" s="24"/>
      <c r="O20" s="22"/>
      <c r="P20" s="21"/>
      <c r="Q20" s="21"/>
      <c r="R20" s="7"/>
    </row>
    <row r="21" spans="1:18" ht="38.25">
      <c r="A21" s="6" t="s">
        <v>9</v>
      </c>
      <c r="B21" s="13" t="s">
        <v>10</v>
      </c>
      <c r="C21" s="18" t="s">
        <v>11</v>
      </c>
      <c r="D21" s="18" t="s">
        <v>5</v>
      </c>
      <c r="E21" s="13" t="s">
        <v>12</v>
      </c>
      <c r="F21" s="6" t="s">
        <v>13</v>
      </c>
      <c r="G21" s="15" t="s">
        <v>0</v>
      </c>
      <c r="H21" s="16" t="s">
        <v>1</v>
      </c>
      <c r="I21" s="14" t="s">
        <v>14</v>
      </c>
      <c r="J21" s="34" t="s">
        <v>15</v>
      </c>
      <c r="K21" s="35" t="s">
        <v>16</v>
      </c>
      <c r="L21" s="18" t="s">
        <v>7</v>
      </c>
      <c r="M21" s="18" t="s">
        <v>8</v>
      </c>
      <c r="N21" s="17" t="s">
        <v>4</v>
      </c>
      <c r="O21" s="14" t="s">
        <v>17</v>
      </c>
      <c r="P21" s="16" t="s">
        <v>2</v>
      </c>
      <c r="Q21" s="6" t="s">
        <v>3</v>
      </c>
      <c r="R21" s="7"/>
    </row>
    <row r="22" spans="1:18" ht="12.75">
      <c r="A22" s="21">
        <v>480</v>
      </c>
      <c r="B22" s="21">
        <v>20</v>
      </c>
      <c r="C22" s="32">
        <v>100</v>
      </c>
      <c r="D22" s="32">
        <v>1</v>
      </c>
      <c r="E22" s="22">
        <v>25</v>
      </c>
      <c r="F22" s="9">
        <f aca="true" t="shared" si="20" ref="F22:F27">10^5*G22*I22^2/C22/2/9.81*O22/100</f>
        <v>6.4022049746373355</v>
      </c>
      <c r="G22" s="9">
        <f aca="true" t="shared" si="21" ref="G22:G27">LOG((0.00015/3.28*1000/C22/3.7)+5.74/H22^0.9)^-2*0.25</f>
        <v>0.020179206902785733</v>
      </c>
      <c r="H22" s="12">
        <f aca="true" t="shared" si="22" ref="H22:H27">1000*I22*C22/1</f>
        <v>101856</v>
      </c>
      <c r="I22" s="8">
        <f aca="true" t="shared" si="23" ref="I22:I27">21.22*A22/C22^2</f>
        <v>1.01856</v>
      </c>
      <c r="J22" s="8">
        <f aca="true" t="shared" si="24" ref="J22:J27">(2*9.81*(B22-F22))^0.5</f>
        <v>16.33366885906579</v>
      </c>
      <c r="K22" s="8">
        <f aca="true" t="shared" si="25" ref="K22:K27">21.22*A22/E22^2</f>
        <v>16.29696</v>
      </c>
      <c r="L22" s="12">
        <f aca="true" t="shared" si="26" ref="L22:L27">0.000008333*A22*K22^2*1000</f>
        <v>1062.3211264215613</v>
      </c>
      <c r="M22" s="12">
        <f aca="true" t="shared" si="27" ref="M22:M27">0.9*0.5*L22</f>
        <v>478.0445068897026</v>
      </c>
      <c r="N22" s="24">
        <f aca="true" t="shared" si="28" ref="N22:N27">M22*0.07*24*30/1000</f>
        <v>24.09344314724101</v>
      </c>
      <c r="O22" s="22">
        <v>600</v>
      </c>
      <c r="P22" s="12">
        <f aca="true" t="shared" si="29" ref="P22:P27">0.5*19100*K22/Q22</f>
        <v>1037.57312</v>
      </c>
      <c r="Q22" s="21">
        <v>150</v>
      </c>
      <c r="R22" s="7"/>
    </row>
    <row r="23" spans="1:18" ht="12.75">
      <c r="A23" s="21">
        <v>590</v>
      </c>
      <c r="B23" s="21">
        <v>30</v>
      </c>
      <c r="C23" s="32">
        <v>100</v>
      </c>
      <c r="D23" s="32">
        <v>1</v>
      </c>
      <c r="E23" s="22">
        <v>25</v>
      </c>
      <c r="F23" s="9">
        <f t="shared" si="20"/>
        <v>9.425726666187916</v>
      </c>
      <c r="G23" s="9">
        <f t="shared" si="21"/>
        <v>0.0196638164588398</v>
      </c>
      <c r="H23" s="12">
        <f t="shared" si="22"/>
        <v>125197.99999999999</v>
      </c>
      <c r="I23" s="8">
        <f t="shared" si="23"/>
        <v>1.2519799999999999</v>
      </c>
      <c r="J23" s="8">
        <f t="shared" si="24"/>
        <v>20.09147189255663</v>
      </c>
      <c r="K23" s="8">
        <f t="shared" si="25"/>
        <v>20.031679999999998</v>
      </c>
      <c r="L23" s="12">
        <f t="shared" si="26"/>
        <v>1972.8230850634206</v>
      </c>
      <c r="M23" s="12">
        <f t="shared" si="27"/>
        <v>887.7703882785393</v>
      </c>
      <c r="N23" s="24">
        <f t="shared" si="28"/>
        <v>44.74362756923838</v>
      </c>
      <c r="O23" s="22">
        <v>600</v>
      </c>
      <c r="P23" s="12">
        <f t="shared" si="29"/>
        <v>1275.3502933333332</v>
      </c>
      <c r="Q23" s="21">
        <v>150</v>
      </c>
      <c r="R23" s="7"/>
    </row>
    <row r="24" spans="1:18" ht="12.75">
      <c r="A24" s="21">
        <v>685</v>
      </c>
      <c r="B24" s="21">
        <v>40</v>
      </c>
      <c r="C24" s="32">
        <v>100</v>
      </c>
      <c r="D24" s="32">
        <v>1</v>
      </c>
      <c r="E24" s="22">
        <v>25</v>
      </c>
      <c r="F24" s="9">
        <f t="shared" si="20"/>
        <v>12.488465949391385</v>
      </c>
      <c r="G24" s="9">
        <f t="shared" si="21"/>
        <v>0.019327912222100337</v>
      </c>
      <c r="H24" s="12">
        <f t="shared" si="22"/>
        <v>145356.99999999997</v>
      </c>
      <c r="I24" s="8">
        <f t="shared" si="23"/>
        <v>1.4535699999999998</v>
      </c>
      <c r="J24" s="8">
        <f t="shared" si="24"/>
        <v>23.23308627954842</v>
      </c>
      <c r="K24" s="8">
        <f t="shared" si="25"/>
        <v>23.257119999999997</v>
      </c>
      <c r="L24" s="12">
        <f t="shared" si="26"/>
        <v>3087.4776378348565</v>
      </c>
      <c r="M24" s="12">
        <f t="shared" si="27"/>
        <v>1389.3649370256855</v>
      </c>
      <c r="N24" s="24">
        <f t="shared" si="28"/>
        <v>70.02399282609456</v>
      </c>
      <c r="O24" s="22">
        <v>600</v>
      </c>
      <c r="P24" s="12">
        <f t="shared" si="29"/>
        <v>1480.7033066666665</v>
      </c>
      <c r="Q24" s="21">
        <v>150</v>
      </c>
      <c r="R24" s="7"/>
    </row>
    <row r="25" spans="1:18" ht="12.75">
      <c r="A25" s="21">
        <v>765</v>
      </c>
      <c r="B25" s="21">
        <v>50</v>
      </c>
      <c r="C25" s="32">
        <v>100</v>
      </c>
      <c r="D25" s="32">
        <v>1</v>
      </c>
      <c r="E25" s="22">
        <v>25</v>
      </c>
      <c r="F25" s="9">
        <f t="shared" si="20"/>
        <v>15.390693995277548</v>
      </c>
      <c r="G25" s="9">
        <f t="shared" si="21"/>
        <v>0.019098195145373788</v>
      </c>
      <c r="H25" s="12">
        <f t="shared" si="22"/>
        <v>162333</v>
      </c>
      <c r="I25" s="8">
        <f t="shared" si="23"/>
        <v>1.62333</v>
      </c>
      <c r="J25" s="8">
        <f t="shared" si="24"/>
        <v>26.058292035600772</v>
      </c>
      <c r="K25" s="8">
        <f t="shared" si="25"/>
        <v>25.97328</v>
      </c>
      <c r="L25" s="12">
        <f t="shared" si="26"/>
        <v>4300.47484560994</v>
      </c>
      <c r="M25" s="12">
        <f t="shared" si="27"/>
        <v>1935.213680524473</v>
      </c>
      <c r="N25" s="24">
        <f t="shared" si="28"/>
        <v>97.53476949843343</v>
      </c>
      <c r="O25" s="22">
        <v>600</v>
      </c>
      <c r="P25" s="12">
        <f t="shared" si="29"/>
        <v>1653.6321599999999</v>
      </c>
      <c r="Q25" s="21">
        <v>150</v>
      </c>
      <c r="R25" s="7"/>
    </row>
    <row r="26" spans="1:18" ht="12.75">
      <c r="A26" s="21">
        <v>845</v>
      </c>
      <c r="B26" s="21">
        <v>60</v>
      </c>
      <c r="C26" s="32">
        <v>100</v>
      </c>
      <c r="D26" s="32">
        <v>1</v>
      </c>
      <c r="E26" s="22">
        <v>25</v>
      </c>
      <c r="F26" s="9">
        <f t="shared" si="20"/>
        <v>18.587394965678314</v>
      </c>
      <c r="G26" s="9">
        <f t="shared" si="21"/>
        <v>0.018904365396245595</v>
      </c>
      <c r="H26" s="12">
        <f t="shared" si="22"/>
        <v>179309</v>
      </c>
      <c r="I26" s="8">
        <f t="shared" si="23"/>
        <v>1.7930899999999999</v>
      </c>
      <c r="J26" s="8">
        <f t="shared" si="24"/>
        <v>28.50465419494493</v>
      </c>
      <c r="K26" s="8">
        <f t="shared" si="25"/>
        <v>28.689439999999998</v>
      </c>
      <c r="L26" s="12">
        <f t="shared" si="26"/>
        <v>5795.651102590749</v>
      </c>
      <c r="M26" s="12">
        <f t="shared" si="27"/>
        <v>2608.0429961658374</v>
      </c>
      <c r="N26" s="24">
        <f t="shared" si="28"/>
        <v>131.44536700675823</v>
      </c>
      <c r="O26" s="22">
        <v>600</v>
      </c>
      <c r="P26" s="12">
        <f t="shared" si="29"/>
        <v>1369.92076</v>
      </c>
      <c r="Q26" s="21">
        <v>200</v>
      </c>
      <c r="R26" s="7"/>
    </row>
    <row r="27" spans="1:18" ht="12.75">
      <c r="A27" s="21">
        <v>910</v>
      </c>
      <c r="B27" s="21">
        <v>70</v>
      </c>
      <c r="C27" s="32">
        <v>100</v>
      </c>
      <c r="D27" s="32">
        <v>1</v>
      </c>
      <c r="E27" s="22">
        <v>25</v>
      </c>
      <c r="F27" s="9">
        <f t="shared" si="20"/>
        <v>21.401072475042366</v>
      </c>
      <c r="G27" s="9">
        <f t="shared" si="21"/>
        <v>0.01876764356125072</v>
      </c>
      <c r="H27" s="12">
        <f t="shared" si="22"/>
        <v>193102.00000000003</v>
      </c>
      <c r="I27" s="8">
        <f t="shared" si="23"/>
        <v>1.9310200000000002</v>
      </c>
      <c r="J27" s="8">
        <f t="shared" si="24"/>
        <v>30.878972749100136</v>
      </c>
      <c r="K27" s="8">
        <f t="shared" si="25"/>
        <v>30.896320000000003</v>
      </c>
      <c r="L27" s="12">
        <f t="shared" si="26"/>
        <v>7238.628413977706</v>
      </c>
      <c r="M27" s="12">
        <f t="shared" si="27"/>
        <v>3257.382786289968</v>
      </c>
      <c r="N27" s="24">
        <f t="shared" si="28"/>
        <v>164.17209242901438</v>
      </c>
      <c r="O27" s="22">
        <v>600</v>
      </c>
      <c r="P27" s="12">
        <f t="shared" si="29"/>
        <v>1475.2992800000002</v>
      </c>
      <c r="Q27" s="21">
        <v>200</v>
      </c>
      <c r="R27" s="7"/>
    </row>
    <row r="28" spans="1:18" ht="12.75">
      <c r="A28" s="7"/>
      <c r="B28" s="7"/>
      <c r="C28" s="29"/>
      <c r="D28" s="29"/>
      <c r="E28" s="11"/>
      <c r="F28" s="8"/>
      <c r="G28" s="7"/>
      <c r="H28" s="7"/>
      <c r="I28" s="7"/>
      <c r="J28" s="7"/>
      <c r="K28" s="7"/>
      <c r="L28" s="12"/>
      <c r="M28" s="12"/>
      <c r="N28" s="7"/>
      <c r="O28" s="11"/>
      <c r="P28" s="7"/>
      <c r="Q28" s="7"/>
      <c r="R28" s="7"/>
    </row>
    <row r="29" spans="1:18" ht="12.75">
      <c r="A29" s="6" t="s">
        <v>27</v>
      </c>
      <c r="B29" s="7"/>
      <c r="C29" s="29"/>
      <c r="D29" s="29"/>
      <c r="E29" s="11"/>
      <c r="F29" s="8"/>
      <c r="G29" s="8"/>
      <c r="H29" s="8"/>
      <c r="I29" s="8"/>
      <c r="J29" s="8"/>
      <c r="K29" s="8"/>
      <c r="L29" s="12"/>
      <c r="M29" s="12"/>
      <c r="N29" s="10"/>
      <c r="O29" s="11"/>
      <c r="P29" s="7"/>
      <c r="Q29" s="7"/>
      <c r="R29" s="7"/>
    </row>
    <row r="30" spans="1:18" ht="38.25">
      <c r="A30" s="6" t="s">
        <v>9</v>
      </c>
      <c r="B30" s="13" t="s">
        <v>10</v>
      </c>
      <c r="C30" s="18" t="s">
        <v>11</v>
      </c>
      <c r="D30" s="18" t="s">
        <v>5</v>
      </c>
      <c r="E30" s="13" t="s">
        <v>12</v>
      </c>
      <c r="F30" s="6" t="s">
        <v>13</v>
      </c>
      <c r="G30" s="15" t="s">
        <v>0</v>
      </c>
      <c r="H30" s="16" t="s">
        <v>1</v>
      </c>
      <c r="I30" s="14" t="s">
        <v>14</v>
      </c>
      <c r="J30" s="34" t="s">
        <v>15</v>
      </c>
      <c r="K30" s="35" t="s">
        <v>16</v>
      </c>
      <c r="L30" s="18" t="s">
        <v>7</v>
      </c>
      <c r="M30" s="18" t="s">
        <v>8</v>
      </c>
      <c r="N30" s="17" t="s">
        <v>4</v>
      </c>
      <c r="O30" s="14" t="s">
        <v>17</v>
      </c>
      <c r="P30" s="16" t="s">
        <v>2</v>
      </c>
      <c r="Q30" s="6" t="s">
        <v>3</v>
      </c>
      <c r="R30" s="7"/>
    </row>
    <row r="31" spans="1:18" ht="12.75">
      <c r="A31" s="7">
        <v>888</v>
      </c>
      <c r="B31" s="21">
        <v>20</v>
      </c>
      <c r="C31" s="29">
        <v>150</v>
      </c>
      <c r="D31" s="32">
        <v>1</v>
      </c>
      <c r="E31" s="11">
        <v>32</v>
      </c>
      <c r="F31" s="9">
        <f aca="true" t="shared" si="30" ref="F31:F36">10^5*G31*I31^2/C31/2/9.81*O31/100</f>
        <v>2.701245068015586</v>
      </c>
      <c r="G31" s="9">
        <f aca="true" t="shared" si="31" ref="G31:G36">LOG((0.00015/3.28*1000/C31/3.7)+5.74/H31^0.9)^-2*0.25</f>
        <v>0.01889084324111678</v>
      </c>
      <c r="H31" s="12">
        <f aca="true" t="shared" si="32" ref="H31:H36">1000*I31*C31/1</f>
        <v>125622.4</v>
      </c>
      <c r="I31" s="8">
        <f aca="true" t="shared" si="33" ref="I31:I36">21.22*A31/C31^2</f>
        <v>0.8374826666666667</v>
      </c>
      <c r="J31" s="8">
        <f aca="true" t="shared" si="34" ref="J31:J36">(2*9.81*(B31-F31))^0.5</f>
        <v>18.422854604146835</v>
      </c>
      <c r="K31" s="8">
        <f aca="true" t="shared" si="35" ref="K31:K36">21.22*A31/E31^2</f>
        <v>18.40171875</v>
      </c>
      <c r="L31" s="12">
        <f aca="true" t="shared" si="36" ref="L31:L36">0.000008333*A31*K31^2*1000</f>
        <v>2505.7118393774776</v>
      </c>
      <c r="M31" s="12">
        <f aca="true" t="shared" si="37" ref="M31:M36">0.9*0.5*L31</f>
        <v>1127.570327719865</v>
      </c>
      <c r="N31" s="24">
        <f aca="true" t="shared" si="38" ref="N31:N36">M31*0.07*24*30/1000</f>
        <v>56.8295445170812</v>
      </c>
      <c r="O31" s="22">
        <v>600</v>
      </c>
      <c r="P31" s="12">
        <f aca="true" t="shared" si="39" ref="P31:P36">0.5*19100*K31/Q31</f>
        <v>1757.364140625</v>
      </c>
      <c r="Q31" s="21">
        <v>100</v>
      </c>
      <c r="R31" s="7"/>
    </row>
    <row r="32" spans="1:18" ht="12.75">
      <c r="A32" s="7">
        <v>1100</v>
      </c>
      <c r="B32" s="21">
        <v>30</v>
      </c>
      <c r="C32" s="29">
        <v>150</v>
      </c>
      <c r="D32" s="32">
        <v>1</v>
      </c>
      <c r="E32" s="11">
        <v>32</v>
      </c>
      <c r="F32" s="9">
        <f t="shared" si="30"/>
        <v>4.02931802378998</v>
      </c>
      <c r="G32" s="9">
        <f t="shared" si="31"/>
        <v>0.01836366937464111</v>
      </c>
      <c r="H32" s="12">
        <f t="shared" si="32"/>
        <v>155613.33333333334</v>
      </c>
      <c r="I32" s="8">
        <f t="shared" si="33"/>
        <v>1.0374222222222222</v>
      </c>
      <c r="J32" s="8">
        <f t="shared" si="34"/>
        <v>22.573098599289388</v>
      </c>
      <c r="K32" s="8">
        <f t="shared" si="35"/>
        <v>22.794921875</v>
      </c>
      <c r="L32" s="12">
        <f t="shared" si="36"/>
        <v>4762.887057030869</v>
      </c>
      <c r="M32" s="12">
        <f t="shared" si="37"/>
        <v>2143.299175663891</v>
      </c>
      <c r="N32" s="24">
        <f t="shared" si="38"/>
        <v>108.02227845346013</v>
      </c>
      <c r="O32" s="22">
        <v>600</v>
      </c>
      <c r="P32" s="12">
        <f t="shared" si="39"/>
        <v>1451.2766927083333</v>
      </c>
      <c r="Q32" s="21">
        <v>150</v>
      </c>
      <c r="R32" s="7"/>
    </row>
    <row r="33" spans="1:18" ht="12.75">
      <c r="A33" s="7">
        <v>1250</v>
      </c>
      <c r="B33" s="21">
        <v>40</v>
      </c>
      <c r="C33" s="29">
        <v>150</v>
      </c>
      <c r="D33" s="32">
        <v>1</v>
      </c>
      <c r="E33" s="11">
        <v>32</v>
      </c>
      <c r="F33" s="9">
        <f t="shared" si="30"/>
        <v>5.121985450752037</v>
      </c>
      <c r="G33" s="9">
        <f t="shared" si="31"/>
        <v>0.018077218329506494</v>
      </c>
      <c r="H33" s="12">
        <f t="shared" si="32"/>
        <v>176833.33333333334</v>
      </c>
      <c r="I33" s="8">
        <f t="shared" si="33"/>
        <v>1.1788888888888889</v>
      </c>
      <c r="J33" s="8">
        <f t="shared" si="34"/>
        <v>26.15925544537239</v>
      </c>
      <c r="K33" s="8">
        <f t="shared" si="35"/>
        <v>25.9033203125</v>
      </c>
      <c r="L33" s="12">
        <f t="shared" si="36"/>
        <v>6989.1162909567365</v>
      </c>
      <c r="M33" s="12">
        <f t="shared" si="37"/>
        <v>3145.1023309305315</v>
      </c>
      <c r="N33" s="24">
        <f t="shared" si="38"/>
        <v>158.5131574788988</v>
      </c>
      <c r="O33" s="22">
        <v>600</v>
      </c>
      <c r="P33" s="12">
        <f t="shared" si="39"/>
        <v>1649.1780598958333</v>
      </c>
      <c r="Q33" s="21">
        <v>150</v>
      </c>
      <c r="R33" s="7"/>
    </row>
    <row r="34" spans="1:18" ht="12.75">
      <c r="A34" s="7">
        <v>1410</v>
      </c>
      <c r="B34" s="21">
        <v>50</v>
      </c>
      <c r="C34" s="29">
        <v>150</v>
      </c>
      <c r="D34" s="32">
        <v>1</v>
      </c>
      <c r="E34" s="11">
        <v>32</v>
      </c>
      <c r="F34" s="9">
        <f t="shared" si="30"/>
        <v>6.426446842509255</v>
      </c>
      <c r="G34" s="9">
        <f t="shared" si="31"/>
        <v>0.017825674954824657</v>
      </c>
      <c r="H34" s="12">
        <f t="shared" si="32"/>
        <v>199467.99999999997</v>
      </c>
      <c r="I34" s="8">
        <f t="shared" si="33"/>
        <v>1.3297866666666665</v>
      </c>
      <c r="J34" s="8">
        <f t="shared" si="34"/>
        <v>29.238897259472157</v>
      </c>
      <c r="K34" s="8">
        <f t="shared" si="35"/>
        <v>29.218945312499997</v>
      </c>
      <c r="L34" s="12">
        <f t="shared" si="36"/>
        <v>10031.123229825038</v>
      </c>
      <c r="M34" s="12">
        <f t="shared" si="37"/>
        <v>4514.005453421267</v>
      </c>
      <c r="N34" s="24">
        <f t="shared" si="38"/>
        <v>227.50587485243184</v>
      </c>
      <c r="O34" s="22">
        <v>600</v>
      </c>
      <c r="P34" s="12">
        <f t="shared" si="39"/>
        <v>1860.2728515625</v>
      </c>
      <c r="Q34" s="21">
        <v>150</v>
      </c>
      <c r="R34" s="7"/>
    </row>
    <row r="35" spans="1:18" ht="12.75">
      <c r="A35" s="7">
        <v>1550</v>
      </c>
      <c r="B35" s="21">
        <v>60</v>
      </c>
      <c r="C35" s="29">
        <v>150</v>
      </c>
      <c r="D35" s="32">
        <v>1</v>
      </c>
      <c r="E35" s="11">
        <v>32</v>
      </c>
      <c r="F35" s="9">
        <f t="shared" si="30"/>
        <v>7.685068051170443</v>
      </c>
      <c r="G35" s="9">
        <f t="shared" si="31"/>
        <v>0.017639960568316036</v>
      </c>
      <c r="H35" s="12">
        <f t="shared" si="32"/>
        <v>219273.3333333333</v>
      </c>
      <c r="I35" s="8">
        <f t="shared" si="33"/>
        <v>1.4618222222222221</v>
      </c>
      <c r="J35" s="8">
        <f t="shared" si="34"/>
        <v>32.03777403060387</v>
      </c>
      <c r="K35" s="8">
        <f t="shared" si="35"/>
        <v>32.1201171875</v>
      </c>
      <c r="L35" s="12">
        <f t="shared" si="36"/>
        <v>13325.616859129095</v>
      </c>
      <c r="M35" s="12">
        <f t="shared" si="37"/>
        <v>5996.527586608093</v>
      </c>
      <c r="N35" s="24">
        <f t="shared" si="38"/>
        <v>302.22499036504786</v>
      </c>
      <c r="O35" s="22">
        <v>600</v>
      </c>
      <c r="P35" s="12">
        <f t="shared" si="39"/>
        <v>2044.9807942708333</v>
      </c>
      <c r="Q35" s="21">
        <v>150</v>
      </c>
      <c r="R35" s="7"/>
    </row>
    <row r="36" spans="1:18" ht="12.75">
      <c r="A36" s="7">
        <v>1670</v>
      </c>
      <c r="B36" s="21">
        <v>70</v>
      </c>
      <c r="C36" s="29">
        <v>150</v>
      </c>
      <c r="D36" s="32">
        <v>1</v>
      </c>
      <c r="E36" s="11">
        <v>32</v>
      </c>
      <c r="F36" s="9">
        <f t="shared" si="30"/>
        <v>8.850715772162769</v>
      </c>
      <c r="G36" s="9">
        <f t="shared" si="31"/>
        <v>0.01750083381155396</v>
      </c>
      <c r="H36" s="12">
        <f t="shared" si="32"/>
        <v>236249.33333333334</v>
      </c>
      <c r="I36" s="8">
        <f t="shared" si="33"/>
        <v>1.5749955555555557</v>
      </c>
      <c r="J36" s="8">
        <f t="shared" si="34"/>
        <v>34.637392461762566</v>
      </c>
      <c r="K36" s="8">
        <f t="shared" si="35"/>
        <v>34.6068359375</v>
      </c>
      <c r="L36" s="12">
        <f t="shared" si="36"/>
        <v>16666.393870248055</v>
      </c>
      <c r="M36" s="12">
        <f t="shared" si="37"/>
        <v>7499.877241611625</v>
      </c>
      <c r="N36" s="24">
        <f t="shared" si="38"/>
        <v>377.9938129772259</v>
      </c>
      <c r="O36" s="22">
        <v>600</v>
      </c>
      <c r="P36" s="12">
        <f t="shared" si="39"/>
        <v>2203.3018880208333</v>
      </c>
      <c r="Q36" s="21">
        <v>150</v>
      </c>
      <c r="R36" s="7"/>
    </row>
    <row r="37" spans="1:18" ht="12.75">
      <c r="A37" s="7"/>
      <c r="B37" s="7"/>
      <c r="C37" s="29"/>
      <c r="D37" s="29"/>
      <c r="E37" s="11"/>
      <c r="F37" s="8"/>
      <c r="G37" s="7"/>
      <c r="H37" s="7"/>
      <c r="I37" s="7"/>
      <c r="J37" s="7"/>
      <c r="K37" s="7"/>
      <c r="L37" s="12"/>
      <c r="M37" s="12"/>
      <c r="N37" s="7"/>
      <c r="O37" s="11"/>
      <c r="P37" s="7"/>
      <c r="Q37" s="7"/>
      <c r="R37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selection activeCell="K4" sqref="K4:M4"/>
    </sheetView>
  </sheetViews>
  <sheetFormatPr defaultColWidth="9.140625" defaultRowHeight="12.75"/>
  <cols>
    <col min="1" max="1" width="10.28125" style="0" customWidth="1"/>
    <col min="2" max="2" width="8.28125" style="0" customWidth="1"/>
    <col min="3" max="3" width="11.7109375" style="4" customWidth="1"/>
    <col min="4" max="4" width="7.8515625" style="4" customWidth="1"/>
    <col min="5" max="5" width="8.28125" style="5" customWidth="1"/>
    <col min="6" max="6" width="7.8515625" style="1" customWidth="1"/>
    <col min="7" max="7" width="10.00390625" style="0" customWidth="1"/>
    <col min="8" max="8" width="10.57421875" style="0" customWidth="1"/>
    <col min="12" max="13" width="9.140625" style="4" customWidth="1"/>
    <col min="15" max="15" width="11.00390625" style="5" customWidth="1"/>
    <col min="16" max="16" width="11.00390625" style="0" customWidth="1"/>
    <col min="17" max="17" width="7.28125" style="5" customWidth="1"/>
    <col min="18" max="18" width="9.140625" style="28" customWidth="1"/>
  </cols>
  <sheetData>
    <row r="1" spans="1:18" ht="15.75">
      <c r="A1" s="20" t="s">
        <v>33</v>
      </c>
      <c r="B1" s="7"/>
      <c r="C1" s="12"/>
      <c r="D1" s="12"/>
      <c r="E1" s="11"/>
      <c r="F1" s="8"/>
      <c r="G1" s="7"/>
      <c r="H1" s="7"/>
      <c r="I1" s="7"/>
      <c r="J1" s="7"/>
      <c r="K1" s="7"/>
      <c r="L1" s="12"/>
      <c r="M1" s="12"/>
      <c r="N1" s="7"/>
      <c r="O1" s="11"/>
      <c r="P1" s="7"/>
      <c r="Q1" s="11"/>
      <c r="R1" s="26"/>
    </row>
    <row r="2" spans="1:18" ht="12.75">
      <c r="A2" s="6" t="s">
        <v>28</v>
      </c>
      <c r="B2" s="7"/>
      <c r="C2" s="12"/>
      <c r="D2" s="12"/>
      <c r="E2" s="11"/>
      <c r="F2" s="8"/>
      <c r="G2" s="8"/>
      <c r="H2" s="8"/>
      <c r="I2" s="8"/>
      <c r="J2" s="8"/>
      <c r="K2" s="8"/>
      <c r="L2" s="12"/>
      <c r="M2" s="12"/>
      <c r="N2" s="10"/>
      <c r="O2" s="11"/>
      <c r="P2" s="7"/>
      <c r="Q2" s="11"/>
      <c r="R2" s="26"/>
    </row>
    <row r="3" spans="1:18" ht="76.5">
      <c r="A3" s="6" t="s">
        <v>9</v>
      </c>
      <c r="B3" s="13" t="s">
        <v>10</v>
      </c>
      <c r="C3" s="18" t="s">
        <v>11</v>
      </c>
      <c r="D3" s="18" t="s">
        <v>5</v>
      </c>
      <c r="E3" s="13" t="s">
        <v>12</v>
      </c>
      <c r="F3" s="6" t="s">
        <v>13</v>
      </c>
      <c r="G3" s="15" t="s">
        <v>0</v>
      </c>
      <c r="H3" s="16" t="s">
        <v>1</v>
      </c>
      <c r="I3" s="14" t="s">
        <v>14</v>
      </c>
      <c r="J3" s="34" t="s">
        <v>15</v>
      </c>
      <c r="K3" s="35" t="s">
        <v>16</v>
      </c>
      <c r="L3" s="18" t="s">
        <v>7</v>
      </c>
      <c r="M3" s="18" t="s">
        <v>8</v>
      </c>
      <c r="N3" s="17" t="s">
        <v>4</v>
      </c>
      <c r="O3" s="14" t="s">
        <v>17</v>
      </c>
      <c r="P3" s="16" t="s">
        <v>2</v>
      </c>
      <c r="Q3" s="13" t="s">
        <v>3</v>
      </c>
      <c r="R3" s="27" t="s">
        <v>6</v>
      </c>
    </row>
    <row r="4" spans="1:18" ht="12.75">
      <c r="A4" s="7">
        <v>135</v>
      </c>
      <c r="B4" s="7">
        <v>10</v>
      </c>
      <c r="C4" s="12">
        <v>50</v>
      </c>
      <c r="D4" s="25">
        <v>2</v>
      </c>
      <c r="E4" s="11">
        <v>12</v>
      </c>
      <c r="F4" s="9">
        <f>10^5*G4*I4^2/C4/2/9.81*O4/100</f>
        <v>4.716687581549364</v>
      </c>
      <c r="G4" s="9">
        <f>LOG((0.00015/3.28*1000/C4/3.7)+5.74/H4^0.9)^-2*0.25</f>
        <v>0.023492897316040408</v>
      </c>
      <c r="H4" s="12">
        <f>1000*I4*C4/1</f>
        <v>57294.00000000001</v>
      </c>
      <c r="I4" s="8">
        <f>21.22*A4/C4^2</f>
        <v>1.14588</v>
      </c>
      <c r="J4" s="8">
        <f>(2*9.81*(B4-F4))^0.5</f>
        <v>10.181286247326586</v>
      </c>
      <c r="K4" s="8">
        <f>21.22*A4/D4/E4^2</f>
        <v>9.946874999999999</v>
      </c>
      <c r="L4" s="12">
        <f>0.000008333*A4/D4*K4^2*1000</f>
        <v>55.65170511716307</v>
      </c>
      <c r="M4" s="12">
        <f>0.9*0.5*L4*D4</f>
        <v>50.086534605446765</v>
      </c>
      <c r="N4" s="10">
        <f>M4*0.07*24*30/1000</f>
        <v>2.524361344114517</v>
      </c>
      <c r="O4" s="11">
        <v>150</v>
      </c>
      <c r="P4" s="12">
        <f>0.5*229.2*K4/Q4</f>
        <v>284.97796874999995</v>
      </c>
      <c r="Q4" s="11">
        <v>4</v>
      </c>
      <c r="R4" s="26">
        <f>(P4-'150 m'!P4)/'150 m'!P4</f>
        <v>0.17187499999999983</v>
      </c>
    </row>
    <row r="5" spans="1:18" ht="12.75">
      <c r="A5" s="7">
        <v>195</v>
      </c>
      <c r="B5" s="7">
        <v>20</v>
      </c>
      <c r="C5" s="12">
        <v>50</v>
      </c>
      <c r="D5" s="25">
        <v>2</v>
      </c>
      <c r="E5" s="11">
        <v>12</v>
      </c>
      <c r="F5" s="9">
        <f>10^5*G5*I5^2/C5/2/9.81*O5/100</f>
        <v>9.415854303667409</v>
      </c>
      <c r="G5" s="9">
        <f>LOG((0.00015/3.28*1000/C5/3.7)+5.74/H5^0.9)^-2*0.25</f>
        <v>0.022477992068691846</v>
      </c>
      <c r="H5" s="12">
        <f>1000*I5*C5/1</f>
        <v>82758</v>
      </c>
      <c r="I5" s="8">
        <f>21.22*A5/C5^2</f>
        <v>1.65516</v>
      </c>
      <c r="J5" s="8">
        <f>(2*9.81*(B5-F5))^0.5</f>
        <v>14.410445467161848</v>
      </c>
      <c r="K5" s="8">
        <f>21.22*A5/D5/E5^2</f>
        <v>14.367708333333333</v>
      </c>
      <c r="L5" s="12">
        <f>0.000008333*A5/D5*K5^2*1000</f>
        <v>167.71851322689614</v>
      </c>
      <c r="M5" s="12">
        <f>0.9*0.5*L5*D5</f>
        <v>150.94666190420654</v>
      </c>
      <c r="N5" s="10">
        <f>M5*0.07*24*30/1000</f>
        <v>7.607711759972012</v>
      </c>
      <c r="O5" s="11">
        <v>150</v>
      </c>
      <c r="P5" s="12">
        <f>0.5*229.2*K5/Q5</f>
        <v>411.63484374999996</v>
      </c>
      <c r="Q5" s="11">
        <v>4</v>
      </c>
      <c r="R5" s="26">
        <f>(P5-'150 m'!P5)/'150 m'!P5</f>
        <v>0.14035087719298234</v>
      </c>
    </row>
    <row r="6" spans="1:18" ht="12.75">
      <c r="A6" s="7">
        <v>238</v>
      </c>
      <c r="B6" s="7">
        <v>30</v>
      </c>
      <c r="C6" s="12">
        <v>50</v>
      </c>
      <c r="D6" s="25">
        <v>2</v>
      </c>
      <c r="E6" s="11">
        <v>12</v>
      </c>
      <c r="F6" s="9">
        <f>10^5*G6*I6^2/C6/2/9.81*O6/100</f>
        <v>13.740396150308884</v>
      </c>
      <c r="G6" s="9">
        <f>LOG((0.00015/3.28*1000/C6/3.7)+5.74/H6^0.9)^-2*0.25</f>
        <v>0.022019748102578788</v>
      </c>
      <c r="H6" s="12">
        <f>1000*I6*C6/1</f>
        <v>101007.19999999998</v>
      </c>
      <c r="I6" s="8">
        <f>21.22*A6/C6^2</f>
        <v>2.0201439999999997</v>
      </c>
      <c r="J6" s="8">
        <f>(2*9.81*(B6-F6))^0.5</f>
        <v>17.860946994236887</v>
      </c>
      <c r="K6" s="8">
        <f>21.22*A6/D6/E6^2</f>
        <v>17.53597222222222</v>
      </c>
      <c r="L6" s="12">
        <f>0.000008333*A6/D6*K6^2*1000</f>
        <v>304.9355378542975</v>
      </c>
      <c r="M6" s="12">
        <f>0.9*0.5*L6*D6</f>
        <v>274.4419840688677</v>
      </c>
      <c r="N6" s="10">
        <f>M6*0.07*24*30/1000</f>
        <v>13.831875997070934</v>
      </c>
      <c r="O6" s="11">
        <v>150</v>
      </c>
      <c r="P6" s="12">
        <f>0.5*229.2*K6/Q6</f>
        <v>502.4056041666666</v>
      </c>
      <c r="Q6" s="11">
        <v>4</v>
      </c>
      <c r="R6" s="26">
        <f>(P6-'150 m'!P6)/'150 m'!P6</f>
        <v>0.13010446343779683</v>
      </c>
    </row>
    <row r="7" spans="1:18" ht="12.75">
      <c r="A7" s="7">
        <v>277</v>
      </c>
      <c r="B7" s="7">
        <v>40</v>
      </c>
      <c r="C7" s="12">
        <v>50</v>
      </c>
      <c r="D7" s="25">
        <v>2</v>
      </c>
      <c r="E7" s="11">
        <v>12</v>
      </c>
      <c r="F7" s="9">
        <f>10^5*G7*I7^2/C7/2/9.81*O7/100</f>
        <v>18.350142434712854</v>
      </c>
      <c r="G7" s="9">
        <f>LOG((0.00015/3.28*1000/C7/3.7)+5.74/H7^0.9)^-2*0.25</f>
        <v>0.02170935437863005</v>
      </c>
      <c r="H7" s="12">
        <f>1000*I7*C7/1</f>
        <v>117558.8</v>
      </c>
      <c r="I7" s="8">
        <f>21.22*A7/C7^2</f>
        <v>2.3511759999999997</v>
      </c>
      <c r="J7" s="8">
        <f>(2*9.81*(B7-F7))^0.5</f>
        <v>20.609954037574507</v>
      </c>
      <c r="K7" s="8">
        <f>21.22*A7/D7/E7^2</f>
        <v>20.40951388888889</v>
      </c>
      <c r="L7" s="12">
        <f>0.000008333*A7/D7*K7^2*1000</f>
        <v>480.7468828515739</v>
      </c>
      <c r="M7" s="12">
        <f>0.9*0.5*L7*D7</f>
        <v>432.6721945664165</v>
      </c>
      <c r="N7" s="10">
        <f>M7*0.07*24*30/1000</f>
        <v>21.806678606147397</v>
      </c>
      <c r="O7" s="11">
        <v>150</v>
      </c>
      <c r="P7" s="12">
        <f>0.5*229.2*K7/Q7</f>
        <v>389.82171527777774</v>
      </c>
      <c r="Q7" s="11">
        <v>6</v>
      </c>
      <c r="R7" s="26">
        <f>(P7-'150 m'!P7)/'150 m'!P7</f>
        <v>0.1315359477124181</v>
      </c>
    </row>
    <row r="8" spans="1:18" ht="12.75">
      <c r="A8" s="7">
        <v>311</v>
      </c>
      <c r="B8" s="7">
        <v>50</v>
      </c>
      <c r="C8" s="12">
        <v>50</v>
      </c>
      <c r="D8" s="25">
        <v>2</v>
      </c>
      <c r="E8" s="11">
        <v>12</v>
      </c>
      <c r="F8" s="9">
        <f>10^5*G8*I8^2/C8/2/9.81*O8/100</f>
        <v>22.901087613974504</v>
      </c>
      <c r="G8" s="9">
        <f>LOG((0.00015/3.28*1000/C8/3.7)+5.74/H8^0.9)^-2*0.25</f>
        <v>0.02149326219940939</v>
      </c>
      <c r="H8" s="12">
        <f>1000*I8*C8/1</f>
        <v>131988.4</v>
      </c>
      <c r="I8" s="8">
        <f>21.22*A8/C8^2</f>
        <v>2.639768</v>
      </c>
      <c r="J8" s="8">
        <f>(2*9.81*(B8-F8))^0.5</f>
        <v>23.05820159973063</v>
      </c>
      <c r="K8" s="8">
        <f>21.22*A8/D8/E8^2</f>
        <v>22.91465277777778</v>
      </c>
      <c r="L8" s="12">
        <f>0.000008333*A8/D8*K8^2*1000</f>
        <v>680.3906499895941</v>
      </c>
      <c r="M8" s="12">
        <f>0.9*0.5*L8*D8</f>
        <v>612.3515849906347</v>
      </c>
      <c r="N8" s="10">
        <f>M8*0.07*24*30/1000</f>
        <v>30.862519883527987</v>
      </c>
      <c r="O8" s="11">
        <v>150</v>
      </c>
      <c r="P8" s="12">
        <f>0.5*229.2*K8/Q8</f>
        <v>437.6698680555555</v>
      </c>
      <c r="Q8" s="11">
        <v>6</v>
      </c>
      <c r="R8" s="26">
        <f>(P8-'150 m'!P8)/'150 m'!P8</f>
        <v>0.13420860685630917</v>
      </c>
    </row>
    <row r="9" spans="1:18" ht="12.75">
      <c r="A9" s="7"/>
      <c r="B9" s="7"/>
      <c r="C9" s="12"/>
      <c r="D9" s="12"/>
      <c r="E9" s="11"/>
      <c r="F9" s="8"/>
      <c r="G9" s="7"/>
      <c r="H9" s="7"/>
      <c r="I9" s="7"/>
      <c r="J9" s="7"/>
      <c r="K9" s="7"/>
      <c r="L9" s="12"/>
      <c r="M9" s="12"/>
      <c r="N9" s="7"/>
      <c r="O9" s="11"/>
      <c r="P9" s="7"/>
      <c r="Q9" s="11"/>
      <c r="R9" s="26"/>
    </row>
    <row r="10" spans="1:18" ht="12.75">
      <c r="A10" s="6" t="s">
        <v>31</v>
      </c>
      <c r="B10" s="7"/>
      <c r="C10" s="12"/>
      <c r="D10" s="12"/>
      <c r="E10" s="11"/>
      <c r="F10" s="8"/>
      <c r="G10" s="8"/>
      <c r="H10" s="8"/>
      <c r="I10" s="8"/>
      <c r="J10" s="8"/>
      <c r="K10" s="8"/>
      <c r="L10" s="12"/>
      <c r="M10" s="12"/>
      <c r="N10" s="10"/>
      <c r="O10" s="11"/>
      <c r="P10" s="7"/>
      <c r="Q10" s="11"/>
      <c r="R10" s="26"/>
    </row>
    <row r="11" spans="1:18" ht="76.5">
      <c r="A11" s="6" t="s">
        <v>9</v>
      </c>
      <c r="B11" s="13" t="s">
        <v>10</v>
      </c>
      <c r="C11" s="18" t="s">
        <v>11</v>
      </c>
      <c r="D11" s="18" t="s">
        <v>5</v>
      </c>
      <c r="E11" s="13" t="s">
        <v>12</v>
      </c>
      <c r="F11" s="6" t="s">
        <v>13</v>
      </c>
      <c r="G11" s="15" t="s">
        <v>0</v>
      </c>
      <c r="H11" s="16" t="s">
        <v>1</v>
      </c>
      <c r="I11" s="14" t="s">
        <v>14</v>
      </c>
      <c r="J11" s="34" t="s">
        <v>15</v>
      </c>
      <c r="K11" s="35" t="s">
        <v>16</v>
      </c>
      <c r="L11" s="18" t="s">
        <v>7</v>
      </c>
      <c r="M11" s="18" t="s">
        <v>8</v>
      </c>
      <c r="N11" s="17" t="s">
        <v>4</v>
      </c>
      <c r="O11" s="14" t="s">
        <v>17</v>
      </c>
      <c r="P11" s="16" t="s">
        <v>2</v>
      </c>
      <c r="Q11" s="13" t="s">
        <v>3</v>
      </c>
      <c r="R11" s="27" t="s">
        <v>6</v>
      </c>
    </row>
    <row r="12" spans="1:18" ht="12.75">
      <c r="A12" s="7">
        <v>244</v>
      </c>
      <c r="B12" s="7">
        <v>10</v>
      </c>
      <c r="C12" s="12">
        <v>80</v>
      </c>
      <c r="D12" s="25">
        <v>2</v>
      </c>
      <c r="E12" s="11">
        <v>14</v>
      </c>
      <c r="F12" s="9">
        <f>10^5*G12*I12^2/C12/2/9.81*O12/100</f>
        <v>1.3738975463886418</v>
      </c>
      <c r="G12" s="9">
        <f>LOG((0.00015/3.28*1000/C12/3.7)+5.74/H12^0.9)^-2*0.25</f>
        <v>0.02196552637770638</v>
      </c>
      <c r="H12" s="12">
        <f>1000*I12*C12/1</f>
        <v>64720.99999999999</v>
      </c>
      <c r="I12" s="8">
        <f>21.22*A12/C12^2</f>
        <v>0.8090124999999999</v>
      </c>
      <c r="J12" s="8">
        <f>(2*9.81*(B12-F12))^0.5</f>
        <v>13.009386232249962</v>
      </c>
      <c r="K12" s="8">
        <f>21.22*A12/D12/E12^2</f>
        <v>13.208367346938774</v>
      </c>
      <c r="L12" s="12">
        <f>0.000008333*A12/D12*K12^2*1000</f>
        <v>177.36155602517553</v>
      </c>
      <c r="M12" s="12">
        <f>0.9*0.5*L12*D12</f>
        <v>159.62540042265798</v>
      </c>
      <c r="N12" s="10">
        <f>M12*0.07*24*30/1000</f>
        <v>8.04512018130196</v>
      </c>
      <c r="O12" s="11">
        <v>150</v>
      </c>
      <c r="P12" s="12">
        <f>0.5*229.2*K12/Q12</f>
        <v>15.136788979591834</v>
      </c>
      <c r="Q12" s="11">
        <v>100</v>
      </c>
      <c r="R12" s="26">
        <f>(P12-'150 m'!P12)/'150 m'!P12</f>
        <v>-0.986661807580175</v>
      </c>
    </row>
    <row r="13" spans="1:18" ht="12.75">
      <c r="A13" s="7">
        <v>340</v>
      </c>
      <c r="B13" s="7">
        <v>20</v>
      </c>
      <c r="C13" s="12">
        <v>80</v>
      </c>
      <c r="D13" s="25">
        <v>2</v>
      </c>
      <c r="E13" s="11">
        <v>14</v>
      </c>
      <c r="F13" s="9">
        <f>10^5*G13*I13^2/C13/2/9.81*O13/100</f>
        <v>2.548878237171063</v>
      </c>
      <c r="G13" s="9">
        <f>LOG((0.00015/3.28*1000/C13/3.7)+5.74/H13^0.9)^-2*0.25</f>
        <v>0.02098737753421799</v>
      </c>
      <c r="H13" s="12">
        <f>1000*I13*C13/1</f>
        <v>90185</v>
      </c>
      <c r="I13" s="8">
        <f>21.22*A13/C13^2</f>
        <v>1.1273125</v>
      </c>
      <c r="J13" s="8">
        <f>(2*9.81*(B13-F13))^0.5</f>
        <v>18.50381066123148</v>
      </c>
      <c r="K13" s="8">
        <f>21.22*A13/D13/E13^2</f>
        <v>18.405102040816324</v>
      </c>
      <c r="L13" s="12">
        <f>0.000008333*A13/D13*K13^2*1000</f>
        <v>479.87349423062255</v>
      </c>
      <c r="M13" s="12">
        <f>0.9*0.5*L13*D13</f>
        <v>431.8861448075603</v>
      </c>
      <c r="N13" s="10">
        <f>M13*0.07*24*30/1000</f>
        <v>21.767061698301042</v>
      </c>
      <c r="O13" s="11">
        <v>150</v>
      </c>
      <c r="P13" s="12">
        <f>0.5*229.2*K13/Q13</f>
        <v>21.092246938775506</v>
      </c>
      <c r="Q13" s="11">
        <v>100</v>
      </c>
      <c r="R13" s="26">
        <f>(P13-'150 m'!P13)/'150 m'!P13</f>
        <v>-0.9869897959183673</v>
      </c>
    </row>
    <row r="14" spans="1:18" ht="12.75">
      <c r="A14" s="7">
        <v>418</v>
      </c>
      <c r="B14" s="7">
        <v>30</v>
      </c>
      <c r="C14" s="12">
        <v>80</v>
      </c>
      <c r="D14" s="25">
        <v>2</v>
      </c>
      <c r="E14" s="11">
        <v>14</v>
      </c>
      <c r="F14" s="9">
        <f>10^5*G14*I14^2/C14/2/9.81*O14/100</f>
        <v>3.756973054056916</v>
      </c>
      <c r="G14" s="9">
        <f>LOG((0.00015/3.28*1000/C14/3.7)+5.74/H14^0.9)^-2*0.25</f>
        <v>0.020466917382281666</v>
      </c>
      <c r="H14" s="12">
        <f>1000*I14*C14/1</f>
        <v>110874.49999999999</v>
      </c>
      <c r="I14" s="8">
        <f>21.22*A14/C14^2</f>
        <v>1.3859312499999998</v>
      </c>
      <c r="J14" s="8">
        <f>(2*9.81*(B14-F14))^0.5</f>
        <v>22.69114780436202</v>
      </c>
      <c r="K14" s="8">
        <f>21.22*A14/D14/E14^2</f>
        <v>22.627448979591833</v>
      </c>
      <c r="L14" s="12">
        <f>0.000008333*A14/D14*K14^2*1000</f>
        <v>891.7001846551912</v>
      </c>
      <c r="M14" s="12">
        <f>0.9*0.5*L14*D14</f>
        <v>802.5301661896721</v>
      </c>
      <c r="N14" s="10">
        <f>M14*0.07*24*30/1000</f>
        <v>40.44752037595948</v>
      </c>
      <c r="O14" s="11">
        <v>150</v>
      </c>
      <c r="P14" s="12">
        <f>0.5*229.2*K14/Q14</f>
        <v>17.28737102040816</v>
      </c>
      <c r="Q14" s="11">
        <v>150</v>
      </c>
      <c r="R14" s="26">
        <f>(P14-'150 m'!P14)/'150 m'!P14</f>
        <v>-0.9868894279023086</v>
      </c>
    </row>
    <row r="15" spans="1:18" ht="12.75">
      <c r="A15" s="7">
        <v>485</v>
      </c>
      <c r="B15" s="7">
        <v>40</v>
      </c>
      <c r="C15" s="12">
        <v>80</v>
      </c>
      <c r="D15" s="25">
        <v>2</v>
      </c>
      <c r="E15" s="11">
        <v>14</v>
      </c>
      <c r="F15" s="9">
        <f>10^5*G15*I15^2/C15/2/9.81*O15/100</f>
        <v>4.974773014860155</v>
      </c>
      <c r="G15" s="9">
        <f>LOG((0.00015/3.28*1000/C15/3.7)+5.74/H15^0.9)^-2*0.25</f>
        <v>0.020130599680182576</v>
      </c>
      <c r="H15" s="12">
        <f>1000*I15*C15/1</f>
        <v>128646.24999999999</v>
      </c>
      <c r="I15" s="8">
        <f>21.22*A15/C15^2</f>
        <v>1.6080781249999998</v>
      </c>
      <c r="J15" s="8">
        <f>(2*9.81*(B15-F15))^0.5</f>
        <v>26.214403549355147</v>
      </c>
      <c r="K15" s="8">
        <f>21.22*A15/D15/E15^2</f>
        <v>26.254336734693876</v>
      </c>
      <c r="L15" s="12">
        <f>0.000008333*A15/D15*K15^2*1000</f>
        <v>1392.8848895784938</v>
      </c>
      <c r="M15" s="12">
        <f>0.9*0.5*L15*D15</f>
        <v>1253.5964006206445</v>
      </c>
      <c r="N15" s="10">
        <f>M15*0.07*24*30/1000</f>
        <v>63.1812585912805</v>
      </c>
      <c r="O15" s="11">
        <v>150</v>
      </c>
      <c r="P15" s="12">
        <f>0.5*229.2*K15/Q15</f>
        <v>20.058313265306122</v>
      </c>
      <c r="Q15" s="11">
        <v>150</v>
      </c>
      <c r="R15" s="26">
        <f>(P15-'150 m'!P15)/'150 m'!P15</f>
        <v>-0.9869305116412762</v>
      </c>
    </row>
    <row r="16" spans="1:18" ht="12.75">
      <c r="A16" s="7">
        <v>545</v>
      </c>
      <c r="B16" s="7">
        <v>50</v>
      </c>
      <c r="C16" s="12">
        <v>80</v>
      </c>
      <c r="D16" s="25">
        <v>2</v>
      </c>
      <c r="E16" s="11">
        <v>14</v>
      </c>
      <c r="F16" s="9">
        <f>10^5*G16*I16^2/C16/2/9.81*O16/100</f>
        <v>6.205998416583493</v>
      </c>
      <c r="G16" s="9">
        <f>LOG((0.00015/3.28*1000/C16/3.7)+5.74/H16^0.9)^-2*0.25</f>
        <v>0.019887746505730122</v>
      </c>
      <c r="H16" s="12">
        <f>1000*I16*C16/1</f>
        <v>144561.25</v>
      </c>
      <c r="I16" s="8">
        <f>21.22*A16/C16^2</f>
        <v>1.807015625</v>
      </c>
      <c r="J16" s="8">
        <f>(2*9.81*(B16-F16))^0.5</f>
        <v>29.312767031903213</v>
      </c>
      <c r="K16" s="8">
        <f>21.22*A16/D16/E16^2</f>
        <v>29.502295918367345</v>
      </c>
      <c r="L16" s="12">
        <f>0.000008333*A16/D16*K16^2*1000</f>
        <v>1976.4212655200135</v>
      </c>
      <c r="M16" s="12">
        <f>0.9*0.5*L16*D16</f>
        <v>1778.7791389680121</v>
      </c>
      <c r="N16" s="10">
        <f>M16*0.07*24*30/1000</f>
        <v>89.65046860398783</v>
      </c>
      <c r="O16" s="11">
        <v>150</v>
      </c>
      <c r="P16" s="12">
        <f>0.5*229.2*K16/Q16</f>
        <v>22.53975408163265</v>
      </c>
      <c r="Q16" s="11">
        <v>150</v>
      </c>
      <c r="R16" s="26">
        <f>(P16-'150 m'!P16)/'150 m'!P16</f>
        <v>-0.986800891242573</v>
      </c>
    </row>
    <row r="17" spans="1:18" ht="12.75">
      <c r="A17" s="7"/>
      <c r="B17" s="7"/>
      <c r="C17" s="12"/>
      <c r="D17" s="12"/>
      <c r="E17" s="11"/>
      <c r="F17" s="8"/>
      <c r="G17" s="7"/>
      <c r="H17" s="7"/>
      <c r="I17" s="8"/>
      <c r="J17" s="8"/>
      <c r="K17" s="8"/>
      <c r="L17" s="12"/>
      <c r="M17" s="12"/>
      <c r="N17" s="10"/>
      <c r="O17" s="11"/>
      <c r="P17" s="7"/>
      <c r="Q17" s="11"/>
      <c r="R17" s="26"/>
    </row>
    <row r="18" spans="1:18" ht="12.75">
      <c r="A18" s="7"/>
      <c r="B18" s="7"/>
      <c r="C18" s="12"/>
      <c r="D18" s="12"/>
      <c r="E18" s="11"/>
      <c r="F18" s="8"/>
      <c r="G18" s="7"/>
      <c r="H18" s="7"/>
      <c r="I18" s="7"/>
      <c r="J18" s="7"/>
      <c r="K18" s="7"/>
      <c r="L18" s="12"/>
      <c r="M18" s="12"/>
      <c r="N18" s="7"/>
      <c r="O18" s="11"/>
      <c r="P18" s="7"/>
      <c r="Q18" s="11"/>
      <c r="R18" s="26"/>
    </row>
    <row r="19" spans="1:18" ht="12.75">
      <c r="A19" s="6" t="s">
        <v>30</v>
      </c>
      <c r="B19" s="7"/>
      <c r="C19" s="12"/>
      <c r="D19" s="12"/>
      <c r="E19" s="11"/>
      <c r="F19" s="8"/>
      <c r="G19" s="8"/>
      <c r="H19" s="8"/>
      <c r="I19" s="8"/>
      <c r="J19" s="8"/>
      <c r="K19" s="8"/>
      <c r="L19" s="12"/>
      <c r="M19" s="12"/>
      <c r="N19" s="10"/>
      <c r="O19" s="11"/>
      <c r="P19" s="7"/>
      <c r="Q19" s="11"/>
      <c r="R19" s="26"/>
    </row>
    <row r="20" spans="1:18" ht="76.5">
      <c r="A20" s="6" t="s">
        <v>9</v>
      </c>
      <c r="B20" s="13" t="s">
        <v>10</v>
      </c>
      <c r="C20" s="18" t="s">
        <v>11</v>
      </c>
      <c r="D20" s="18" t="s">
        <v>5</v>
      </c>
      <c r="E20" s="13" t="s">
        <v>12</v>
      </c>
      <c r="F20" s="6" t="s">
        <v>13</v>
      </c>
      <c r="G20" s="15" t="s">
        <v>0</v>
      </c>
      <c r="H20" s="16" t="s">
        <v>1</v>
      </c>
      <c r="I20" s="14" t="s">
        <v>14</v>
      </c>
      <c r="J20" s="34" t="s">
        <v>15</v>
      </c>
      <c r="K20" s="35" t="s">
        <v>16</v>
      </c>
      <c r="L20" s="18" t="s">
        <v>7</v>
      </c>
      <c r="M20" s="18" t="s">
        <v>8</v>
      </c>
      <c r="N20" s="17" t="s">
        <v>4</v>
      </c>
      <c r="O20" s="14" t="s">
        <v>17</v>
      </c>
      <c r="P20" s="16" t="s">
        <v>2</v>
      </c>
      <c r="Q20" s="13" t="s">
        <v>3</v>
      </c>
      <c r="R20" s="27" t="s">
        <v>6</v>
      </c>
    </row>
    <row r="21" spans="1:18" ht="12.75">
      <c r="A21" s="7">
        <v>683</v>
      </c>
      <c r="B21" s="7">
        <v>10</v>
      </c>
      <c r="C21" s="12">
        <v>100</v>
      </c>
      <c r="D21" s="25">
        <v>2</v>
      </c>
      <c r="E21" s="11">
        <v>25</v>
      </c>
      <c r="F21" s="9">
        <f>10^5*G21*I21^2/C21/2/9.81*O21/100</f>
        <v>3.1049225211874347</v>
      </c>
      <c r="G21" s="9">
        <f>LOG((0.00015/3.28*1000/C21/3.7)+5.74/H21^0.9)^-2*0.25</f>
        <v>0.019334206151443246</v>
      </c>
      <c r="H21" s="12">
        <f>1000*I21*C21/1</f>
        <v>144932.59999999998</v>
      </c>
      <c r="I21" s="8">
        <f>21.22*A21/C21^2</f>
        <v>1.449326</v>
      </c>
      <c r="J21" s="8">
        <f>(2*9.81*(B21-F21))^0.5</f>
        <v>11.631054128250911</v>
      </c>
      <c r="K21" s="8">
        <f>21.22*A21/D21/E21^2</f>
        <v>11.594608</v>
      </c>
      <c r="L21" s="12">
        <f>0.000008333*A21/D21*K21^2*1000</f>
        <v>382.5641150820717</v>
      </c>
      <c r="M21" s="12">
        <f>0.9*0.5*L21*D21</f>
        <v>344.3077035738645</v>
      </c>
      <c r="N21" s="10">
        <f>M21*0.07*24*30/1000</f>
        <v>17.35310826012277</v>
      </c>
      <c r="O21" s="11">
        <v>150</v>
      </c>
      <c r="P21" s="12">
        <f>0.5*229.2*K21/Q21</f>
        <v>13.287420767999997</v>
      </c>
      <c r="Q21" s="11">
        <v>100</v>
      </c>
      <c r="R21" s="26">
        <f>(P21-'150 m'!P21)/'150 m'!P21</f>
        <v>-0.9868864</v>
      </c>
    </row>
    <row r="22" spans="1:18" ht="12.75">
      <c r="A22" s="7">
        <v>975</v>
      </c>
      <c r="B22" s="7">
        <v>20</v>
      </c>
      <c r="C22" s="12">
        <v>100</v>
      </c>
      <c r="D22" s="25">
        <v>2</v>
      </c>
      <c r="E22" s="11">
        <v>25</v>
      </c>
      <c r="F22" s="9">
        <f>10^5*G22*I22^2/C22/2/9.81*O22/100</f>
        <v>6.102100245394357</v>
      </c>
      <c r="G22" s="9">
        <f>LOG((0.00015/3.28*1000/C22/3.7)+5.74/H22^0.9)^-2*0.25</f>
        <v>0.018646060603028716</v>
      </c>
      <c r="H22" s="12">
        <f>1000*I22*C22/1</f>
        <v>206895.00000000003</v>
      </c>
      <c r="I22" s="8">
        <f>21.22*A22/C22^2</f>
        <v>2.06895</v>
      </c>
      <c r="J22" s="8">
        <f>(2*9.81*(B22-F22))^0.5</f>
        <v>16.51292806213855</v>
      </c>
      <c r="K22" s="8">
        <f>21.22*A22/D22/E22^2</f>
        <v>16.5516</v>
      </c>
      <c r="L22" s="12">
        <f>0.000008333*A22/D22*K22^2*1000</f>
        <v>1112.8995488873338</v>
      </c>
      <c r="M22" s="12">
        <f>0.9*0.5*L22*D22</f>
        <v>1001.6095939986004</v>
      </c>
      <c r="N22" s="10">
        <f>M22*0.07*24*30/1000</f>
        <v>50.48112353752947</v>
      </c>
      <c r="O22" s="11">
        <v>150</v>
      </c>
      <c r="P22" s="12">
        <f>0.5*229.2*K22/Q22</f>
        <v>18.968133599999998</v>
      </c>
      <c r="Q22" s="11">
        <v>100</v>
      </c>
      <c r="R22" s="26">
        <f>(P22-'150 m'!P22)/'150 m'!P22</f>
        <v>-0.9869090909090908</v>
      </c>
    </row>
    <row r="23" spans="1:18" ht="12.75">
      <c r="A23" s="7">
        <v>1200</v>
      </c>
      <c r="B23" s="7">
        <v>30</v>
      </c>
      <c r="C23" s="12">
        <v>100</v>
      </c>
      <c r="D23" s="25">
        <v>2</v>
      </c>
      <c r="E23" s="11">
        <v>25</v>
      </c>
      <c r="F23" s="9">
        <f>10^5*G23*I23^2/C23/2/9.81*O23/100</f>
        <v>9.077609960432099</v>
      </c>
      <c r="G23" s="9">
        <f>LOG((0.00015/3.28*1000/C23/3.7)+5.74/H23^0.9)^-2*0.25</f>
        <v>0.01831158811565911</v>
      </c>
      <c r="H23" s="12">
        <f>1000*I23*C23/1</f>
        <v>254640</v>
      </c>
      <c r="I23" s="8">
        <f>21.22*A23/C23^2</f>
        <v>2.5464</v>
      </c>
      <c r="J23" s="8">
        <f>(2*9.81*(B23-F23))^0.5</f>
        <v>20.260732774910245</v>
      </c>
      <c r="K23" s="8">
        <f>21.22*A23/D23/E23^2</f>
        <v>20.3712</v>
      </c>
      <c r="L23" s="12">
        <f>0.000008333*A23/D23*K23^2*1000</f>
        <v>2074.8459500421122</v>
      </c>
      <c r="M23" s="12">
        <f>0.9*0.5*L23*D23</f>
        <v>1867.3613550379011</v>
      </c>
      <c r="N23" s="10">
        <f>M23*0.07*24*30/1000</f>
        <v>94.11501229391024</v>
      </c>
      <c r="O23" s="11">
        <v>150</v>
      </c>
      <c r="P23" s="12">
        <f>0.5*229.2*K23/Q23</f>
        <v>23.345395200000002</v>
      </c>
      <c r="Q23" s="11">
        <v>100</v>
      </c>
      <c r="R23" s="26">
        <f>(P23-'150 m'!P23)/'150 m'!P23</f>
        <v>-0.9868342857142858</v>
      </c>
    </row>
    <row r="24" spans="1:18" ht="12.75">
      <c r="A24" s="7">
        <v>1380</v>
      </c>
      <c r="B24" s="7">
        <v>40</v>
      </c>
      <c r="C24" s="12">
        <v>100</v>
      </c>
      <c r="D24" s="25">
        <v>2</v>
      </c>
      <c r="E24" s="11">
        <v>25</v>
      </c>
      <c r="F24" s="9">
        <f>10^5*G24*I24^2/C24/2/9.81*O24/100</f>
        <v>11.873840907164054</v>
      </c>
      <c r="G24" s="9">
        <f>LOG((0.00015/3.28*1000/C24/3.7)+5.74/H24^0.9)^-2*0.25</f>
        <v>0.01811131723802156</v>
      </c>
      <c r="H24" s="12">
        <f>1000*I24*C24/1</f>
        <v>292836</v>
      </c>
      <c r="I24" s="8">
        <f>21.22*A24/C24^2</f>
        <v>2.92836</v>
      </c>
      <c r="J24" s="8">
        <f>(2*9.81*(B24-F24))^0.5</f>
        <v>23.49117369144082</v>
      </c>
      <c r="K24" s="8">
        <f>21.22*A24/D24/E24^2</f>
        <v>23.42688</v>
      </c>
      <c r="L24" s="12">
        <f>0.000008333*A24/D24*K24^2*1000</f>
        <v>3155.581334270297</v>
      </c>
      <c r="M24" s="12">
        <f>0.9*0.5*L24*D24</f>
        <v>2840.023200843267</v>
      </c>
      <c r="N24" s="10">
        <f>M24*0.07*24*30/1000</f>
        <v>143.13716932250068</v>
      </c>
      <c r="O24" s="11">
        <v>150</v>
      </c>
      <c r="P24" s="12">
        <f>0.5*229.2*K24/Q24</f>
        <v>17.89813632</v>
      </c>
      <c r="Q24" s="11">
        <v>150</v>
      </c>
      <c r="R24" s="26">
        <f>(P24-'150 m'!P24)/'150 m'!P24</f>
        <v>-0.9869958282208589</v>
      </c>
    </row>
    <row r="25" spans="1:18" ht="12.75">
      <c r="A25" s="7">
        <v>1550</v>
      </c>
      <c r="B25" s="7">
        <v>50</v>
      </c>
      <c r="C25" s="12">
        <v>100</v>
      </c>
      <c r="D25" s="25">
        <v>2</v>
      </c>
      <c r="E25" s="11">
        <v>25</v>
      </c>
      <c r="F25" s="9">
        <f>10^5*G25*I25^2/C25/2/9.81*O25/100</f>
        <v>14.853432242027331</v>
      </c>
      <c r="G25" s="9">
        <f>LOG((0.00015/3.28*1000/C25/3.7)+5.74/H25^0.9)^-2*0.25</f>
        <v>0.017958927943225365</v>
      </c>
      <c r="H25" s="12">
        <f>1000*I25*C25/1</f>
        <v>328910</v>
      </c>
      <c r="I25" s="8">
        <f>21.22*A25/C25^2</f>
        <v>3.2891</v>
      </c>
      <c r="J25" s="8">
        <f>(2*9.81*(B25-F25))^0.5</f>
        <v>26.259772645844134</v>
      </c>
      <c r="K25" s="8">
        <f>21.22*A25/D25/E25^2</f>
        <v>26.3128</v>
      </c>
      <c r="L25" s="12">
        <f>0.000008333*A25/D25*K25^2*1000</f>
        <v>4471.335047577007</v>
      </c>
      <c r="M25" s="12">
        <f>0.9*0.5*L25*D25</f>
        <v>4024.2015428193063</v>
      </c>
      <c r="N25" s="10">
        <f>M25*0.07*24*30/1000</f>
        <v>202.81975775809306</v>
      </c>
      <c r="O25" s="11">
        <v>150</v>
      </c>
      <c r="P25" s="12">
        <f>0.5*229.2*K25/Q25</f>
        <v>15.0772344</v>
      </c>
      <c r="Q25" s="11">
        <v>200</v>
      </c>
      <c r="R25" s="26">
        <f>(P25-'150 m'!P25)/'150 m'!P25</f>
        <v>-0.9869186813186813</v>
      </c>
    </row>
    <row r="26" spans="1:18" ht="12.75">
      <c r="A26" s="7"/>
      <c r="B26" s="7"/>
      <c r="C26" s="12"/>
      <c r="D26" s="12"/>
      <c r="E26" s="11"/>
      <c r="F26" s="8"/>
      <c r="G26" s="7"/>
      <c r="H26" s="7"/>
      <c r="I26" s="7"/>
      <c r="J26" s="7"/>
      <c r="K26" s="7"/>
      <c r="L26" s="12"/>
      <c r="M26" s="12"/>
      <c r="N26" s="7"/>
      <c r="O26" s="11"/>
      <c r="P26" s="7"/>
      <c r="Q26" s="11"/>
      <c r="R26" s="26"/>
    </row>
    <row r="27" spans="1:18" ht="12.75">
      <c r="A27" s="7"/>
      <c r="B27" s="7"/>
      <c r="C27" s="12"/>
      <c r="D27" s="12"/>
      <c r="E27" s="11"/>
      <c r="F27" s="8"/>
      <c r="G27" s="7"/>
      <c r="H27" s="7"/>
      <c r="I27" s="7"/>
      <c r="J27" s="7"/>
      <c r="K27" s="7"/>
      <c r="L27" s="12"/>
      <c r="M27" s="12"/>
      <c r="N27" s="7"/>
      <c r="O27" s="11"/>
      <c r="P27" s="7"/>
      <c r="Q27" s="11"/>
      <c r="R27" s="26"/>
    </row>
    <row r="28" spans="1:18" ht="12.75">
      <c r="A28" s="6" t="s">
        <v>29</v>
      </c>
      <c r="B28" s="7"/>
      <c r="C28" s="12"/>
      <c r="D28" s="12"/>
      <c r="E28" s="11"/>
      <c r="F28" s="8"/>
      <c r="G28" s="8"/>
      <c r="H28" s="8"/>
      <c r="I28" s="8"/>
      <c r="J28" s="8"/>
      <c r="K28" s="8"/>
      <c r="L28" s="12"/>
      <c r="M28" s="12"/>
      <c r="N28" s="10"/>
      <c r="O28" s="11"/>
      <c r="P28" s="7"/>
      <c r="Q28" s="11"/>
      <c r="R28" s="26"/>
    </row>
    <row r="29" spans="1:18" ht="76.5">
      <c r="A29" s="6" t="s">
        <v>9</v>
      </c>
      <c r="B29" s="13" t="s">
        <v>10</v>
      </c>
      <c r="C29" s="18" t="s">
        <v>11</v>
      </c>
      <c r="D29" s="18" t="s">
        <v>5</v>
      </c>
      <c r="E29" s="13" t="s">
        <v>12</v>
      </c>
      <c r="F29" s="6" t="s">
        <v>13</v>
      </c>
      <c r="G29" s="15" t="s">
        <v>0</v>
      </c>
      <c r="H29" s="16" t="s">
        <v>1</v>
      </c>
      <c r="I29" s="14" t="s">
        <v>14</v>
      </c>
      <c r="J29" s="34" t="s">
        <v>15</v>
      </c>
      <c r="K29" s="35" t="s">
        <v>16</v>
      </c>
      <c r="L29" s="18" t="s">
        <v>7</v>
      </c>
      <c r="M29" s="18" t="s">
        <v>8</v>
      </c>
      <c r="N29" s="17" t="s">
        <v>4</v>
      </c>
      <c r="O29" s="14" t="s">
        <v>17</v>
      </c>
      <c r="P29" s="16" t="s">
        <v>2</v>
      </c>
      <c r="Q29" s="13" t="s">
        <v>3</v>
      </c>
      <c r="R29" s="27" t="s">
        <v>6</v>
      </c>
    </row>
    <row r="30" spans="1:18" ht="12.75">
      <c r="A30" s="7">
        <v>1820</v>
      </c>
      <c r="B30" s="7">
        <v>10</v>
      </c>
      <c r="C30" s="12">
        <v>150</v>
      </c>
      <c r="D30" s="25">
        <v>2</v>
      </c>
      <c r="E30" s="11">
        <v>40</v>
      </c>
      <c r="F30" s="9">
        <f>10^5*G30*I30^2/C30/2/9.81*O30/100</f>
        <v>2.605057736806358</v>
      </c>
      <c r="G30" s="9">
        <f>LOG((0.00015/3.28*1000/C30/3.7)+5.74/H30^0.9)^-2*0.25</f>
        <v>0.017347937839394298</v>
      </c>
      <c r="H30" s="12">
        <f>1000*I30*C30/1</f>
        <v>257469.33333333337</v>
      </c>
      <c r="I30" s="8">
        <f>21.22*A30/C30^2</f>
        <v>1.7164622222222223</v>
      </c>
      <c r="J30" s="8">
        <f>(2*9.81*(B30-F30))^0.5</f>
        <v>12.045279872375703</v>
      </c>
      <c r="K30" s="8">
        <f>21.22*A30/D30/E30^2</f>
        <v>12.068875</v>
      </c>
      <c r="L30" s="12">
        <f>0.000008333*A30/D30*K30^2*1000</f>
        <v>1104.5270407070473</v>
      </c>
      <c r="M30" s="12">
        <f>0.9*0.5*L30*D30</f>
        <v>994.0743366363425</v>
      </c>
      <c r="N30" s="10">
        <f>M30*0.07*24*30/1000</f>
        <v>50.101346566471676</v>
      </c>
      <c r="O30" s="11">
        <v>150</v>
      </c>
      <c r="P30" s="12">
        <f>0.5*229.2*K30/Q30</f>
        <v>13.83093075</v>
      </c>
      <c r="Q30" s="11">
        <v>100</v>
      </c>
      <c r="R30" s="26">
        <f>(P30-'150 m'!P30)/'150 m'!P30</f>
        <v>-0.9891881188118811</v>
      </c>
    </row>
    <row r="31" spans="1:18" ht="12.75">
      <c r="A31" s="7">
        <v>2575</v>
      </c>
      <c r="B31" s="7">
        <v>20</v>
      </c>
      <c r="C31" s="12">
        <v>150</v>
      </c>
      <c r="D31" s="25">
        <v>2</v>
      </c>
      <c r="E31" s="11">
        <v>40</v>
      </c>
      <c r="F31" s="9">
        <f>10^5*G31*I31^2/C31/2/9.81*O31/100</f>
        <v>5.052414206331024</v>
      </c>
      <c r="G31" s="9">
        <f>LOG((0.00015/3.28*1000/C31/3.7)+5.74/H31^0.9)^-2*0.25</f>
        <v>0.016808066629136312</v>
      </c>
      <c r="H31" s="12">
        <f>1000*I31*C31/1</f>
        <v>364276.6666666667</v>
      </c>
      <c r="I31" s="8">
        <f>21.22*A31/C31^2</f>
        <v>2.4285111111111113</v>
      </c>
      <c r="J31" s="8">
        <f>(2*9.81*(B31-F31))^0.5</f>
        <v>17.125175423095243</v>
      </c>
      <c r="K31" s="8">
        <f>21.22*A31/D31/E31^2</f>
        <v>17.07546875</v>
      </c>
      <c r="L31" s="12">
        <f>0.000008333*A31/D31*K31^2*1000</f>
        <v>3128.1955132490875</v>
      </c>
      <c r="M31" s="12">
        <f>0.9*0.5*L31*D31</f>
        <v>2815.3759619241787</v>
      </c>
      <c r="N31" s="10">
        <f>M31*0.07*24*30/1000</f>
        <v>141.89494848097863</v>
      </c>
      <c r="O31" s="11">
        <v>150</v>
      </c>
      <c r="P31" s="12">
        <f>0.5*229.2*K31/Q31</f>
        <v>19.568487187499997</v>
      </c>
      <c r="Q31" s="11">
        <v>100</v>
      </c>
      <c r="R31" s="26">
        <f>(P31-'150 m'!P31)/'150 m'!P31</f>
        <v>-0.9891197183098591</v>
      </c>
    </row>
    <row r="32" spans="1:18" ht="12.75">
      <c r="A32" s="7">
        <v>3150</v>
      </c>
      <c r="B32" s="7">
        <v>30</v>
      </c>
      <c r="C32" s="12">
        <v>150</v>
      </c>
      <c r="D32" s="25">
        <v>2</v>
      </c>
      <c r="E32" s="11">
        <v>40</v>
      </c>
      <c r="F32" s="9">
        <f>10^5*G32*I32^2/C32/2/9.81*O32/100</f>
        <v>7.4429229814378735</v>
      </c>
      <c r="G32" s="9">
        <f>LOG((0.00015/3.28*1000/C32/3.7)+5.74/H32^0.9)^-2*0.25</f>
        <v>0.016546102011081535</v>
      </c>
      <c r="H32" s="12">
        <f>1000*I32*C32/1</f>
        <v>445620</v>
      </c>
      <c r="I32" s="8">
        <f>21.22*A32/C32^2</f>
        <v>2.9708</v>
      </c>
      <c r="J32" s="8">
        <f>(2*9.81*(B32-F32))^0.5</f>
        <v>21.037344202731223</v>
      </c>
      <c r="K32" s="8">
        <f>21.22*A32/D32/E32^2</f>
        <v>20.8884375</v>
      </c>
      <c r="L32" s="12">
        <f>0.000008333*A32/D32*K32^2*1000</f>
        <v>5726.56045655608</v>
      </c>
      <c r="M32" s="12">
        <f>0.9*0.5*L32*D32</f>
        <v>5153.904410900472</v>
      </c>
      <c r="N32" s="10">
        <f>M32*0.07*24*30/1000</f>
        <v>259.75678230938377</v>
      </c>
      <c r="O32" s="11">
        <v>150</v>
      </c>
      <c r="P32" s="12">
        <f>0.5*229.2*K32/Q32</f>
        <v>15.958766249999998</v>
      </c>
      <c r="Q32" s="11">
        <v>150</v>
      </c>
      <c r="R32" s="26">
        <f>(P32-'150 m'!P32)/'150 m'!P32</f>
        <v>-0.9892613636363636</v>
      </c>
    </row>
    <row r="33" spans="1:18" ht="12.75">
      <c r="A33" s="7">
        <v>3675</v>
      </c>
      <c r="B33" s="7">
        <v>40</v>
      </c>
      <c r="C33" s="12">
        <v>150</v>
      </c>
      <c r="D33" s="25">
        <v>2</v>
      </c>
      <c r="E33" s="11">
        <v>40</v>
      </c>
      <c r="F33" s="9">
        <f>10^5*G33*I33^2/C33/2/9.81*O33/100</f>
        <v>10.021976044218581</v>
      </c>
      <c r="G33" s="9">
        <f>LOG((0.00015/3.28*1000/C33/3.7)+5.74/H33^0.9)^-2*0.25</f>
        <v>0.016368615740757344</v>
      </c>
      <c r="H33" s="12">
        <f>1000*I33*C33/1</f>
        <v>519890</v>
      </c>
      <c r="I33" s="8">
        <f>21.22*A33/C33^2</f>
        <v>3.4659333333333335</v>
      </c>
      <c r="J33" s="8">
        <f>(2*9.81*(B33-F33))^0.5</f>
        <v>24.252192272296362</v>
      </c>
      <c r="K33" s="8">
        <f>21.22*A33/D33/E33^2</f>
        <v>24.36984375</v>
      </c>
      <c r="L33" s="12">
        <f>0.000008333*A33/D33*K33^2*1000</f>
        <v>9093.565910179335</v>
      </c>
      <c r="M33" s="12">
        <f>0.9*0.5*L33*D33</f>
        <v>8184.209319161402</v>
      </c>
      <c r="N33" s="10">
        <f>M33*0.07*24*30/1000</f>
        <v>412.4841496857347</v>
      </c>
      <c r="O33" s="11">
        <v>150</v>
      </c>
      <c r="P33" s="12">
        <f>0.5*229.2*K33/Q33</f>
        <v>18.618560625</v>
      </c>
      <c r="Q33" s="11">
        <v>150</v>
      </c>
      <c r="R33" s="26">
        <f>(P33-'150 m'!P33)/'150 m'!P33</f>
        <v>-0.9890298507462686</v>
      </c>
    </row>
    <row r="34" spans="1:18" ht="12.75">
      <c r="A34" s="7">
        <v>4100</v>
      </c>
      <c r="B34" s="7">
        <v>50</v>
      </c>
      <c r="C34" s="12">
        <v>150</v>
      </c>
      <c r="D34" s="25">
        <v>2</v>
      </c>
      <c r="E34" s="11">
        <v>40</v>
      </c>
      <c r="F34" s="9">
        <f>10^5*G34*I34^2/C34/2/9.81*O34/100</f>
        <v>12.38646003806392</v>
      </c>
      <c r="G34" s="9">
        <f>LOG((0.00015/3.28*1000/C34/3.7)+5.74/H34^0.9)^-2*0.25</f>
        <v>0.016253719946626808</v>
      </c>
      <c r="H34" s="12">
        <f>1000*I34*C34/1</f>
        <v>580013.3333333334</v>
      </c>
      <c r="I34" s="8">
        <f>21.22*A34/C34^2</f>
        <v>3.8667555555555557</v>
      </c>
      <c r="J34" s="8">
        <f>(2*9.81*(B34-F34))^0.5</f>
        <v>27.16574412846418</v>
      </c>
      <c r="K34" s="8">
        <f>21.22*A34/D34/E34^2</f>
        <v>27.188125</v>
      </c>
      <c r="L34" s="12">
        <f>0.000008333*A34/D34*K34^2*1000</f>
        <v>12627.394793020563</v>
      </c>
      <c r="M34" s="12">
        <f>0.9*0.5*L34*D34</f>
        <v>11364.655313718507</v>
      </c>
      <c r="N34" s="10">
        <f>M34*0.07*24*30/1000</f>
        <v>572.7786278114128</v>
      </c>
      <c r="O34" s="11">
        <v>150</v>
      </c>
      <c r="P34" s="12">
        <f>0.5*229.2*K34/Q34</f>
        <v>15.578795624999998</v>
      </c>
      <c r="Q34" s="11">
        <v>200</v>
      </c>
      <c r="R34" s="26">
        <f>(P34-'150 m'!P34)/'150 m'!P34</f>
        <v>-0.9891629955947138</v>
      </c>
    </row>
    <row r="35" spans="1:18" ht="12.75">
      <c r="A35" s="7"/>
      <c r="B35" s="7"/>
      <c r="C35" s="12"/>
      <c r="D35" s="12"/>
      <c r="E35" s="11"/>
      <c r="F35" s="8"/>
      <c r="G35" s="7"/>
      <c r="H35" s="7"/>
      <c r="I35" s="7"/>
      <c r="J35" s="7"/>
      <c r="K35" s="7"/>
      <c r="L35" s="12"/>
      <c r="M35" s="12"/>
      <c r="N35" s="7"/>
      <c r="O35" s="11"/>
      <c r="P35" s="7"/>
      <c r="Q35" s="11"/>
      <c r="R35" s="26"/>
    </row>
    <row r="36" spans="1:18" ht="12.75">
      <c r="A36" s="7"/>
      <c r="B36" s="7"/>
      <c r="C36" s="12"/>
      <c r="D36" s="12"/>
      <c r="E36" s="11"/>
      <c r="F36" s="8"/>
      <c r="G36" s="7"/>
      <c r="H36" s="7"/>
      <c r="I36" s="7"/>
      <c r="J36" s="7"/>
      <c r="K36" s="7"/>
      <c r="L36" s="12"/>
      <c r="M36" s="12"/>
      <c r="N36" s="7"/>
      <c r="O36" s="11"/>
      <c r="P36" s="7"/>
      <c r="Q36" s="11"/>
      <c r="R36" s="26"/>
    </row>
    <row r="37" spans="1:18" ht="12.75">
      <c r="A37" s="7"/>
      <c r="B37" s="7"/>
      <c r="C37" s="12"/>
      <c r="D37" s="12"/>
      <c r="E37" s="11"/>
      <c r="F37" s="8"/>
      <c r="G37" s="7"/>
      <c r="H37" s="7"/>
      <c r="I37" s="7"/>
      <c r="J37" s="7"/>
      <c r="K37" s="7"/>
      <c r="L37" s="12"/>
      <c r="M37" s="12"/>
      <c r="N37" s="7"/>
      <c r="O37" s="11"/>
      <c r="P37" s="7"/>
      <c r="Q37" s="11"/>
      <c r="R37" s="26"/>
    </row>
    <row r="38" spans="1:18" ht="12.75">
      <c r="A38" s="7"/>
      <c r="B38" s="7"/>
      <c r="C38" s="12"/>
      <c r="D38" s="12"/>
      <c r="E38" s="11"/>
      <c r="F38" s="8"/>
      <c r="G38" s="7"/>
      <c r="H38" s="7"/>
      <c r="I38" s="7"/>
      <c r="J38" s="7"/>
      <c r="K38" s="7"/>
      <c r="L38" s="12"/>
      <c r="M38" s="12"/>
      <c r="N38" s="7"/>
      <c r="O38" s="11"/>
      <c r="P38" s="7"/>
      <c r="Q38" s="11"/>
      <c r="R38" s="26"/>
    </row>
  </sheetData>
  <printOptions/>
  <pageMargins left="0.75" right="0.75" top="1" bottom="0.43" header="0.5" footer="0.33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6">
      <selection activeCell="A29" sqref="A29"/>
    </sheetView>
  </sheetViews>
  <sheetFormatPr defaultColWidth="9.140625" defaultRowHeight="12.75"/>
  <cols>
    <col min="2" max="2" width="8.28125" style="0" customWidth="1"/>
    <col min="3" max="3" width="11.8515625" style="0" customWidth="1"/>
    <col min="4" max="4" width="8.28125" style="0" customWidth="1"/>
    <col min="5" max="5" width="7.57421875" style="5" customWidth="1"/>
    <col min="6" max="6" width="6.8515625" style="1" customWidth="1"/>
    <col min="7" max="7" width="9.28125" style="0" customWidth="1"/>
    <col min="8" max="8" width="11.28125" style="0" customWidth="1"/>
    <col min="12" max="13" width="9.140625" style="4" customWidth="1"/>
    <col min="15" max="15" width="9.140625" style="5" customWidth="1"/>
    <col min="16" max="16" width="11.57421875" style="0" customWidth="1"/>
    <col min="17" max="17" width="7.28125" style="5" customWidth="1"/>
  </cols>
  <sheetData>
    <row r="1" spans="1:18" ht="15.75">
      <c r="A1" s="20" t="s">
        <v>34</v>
      </c>
      <c r="B1" s="7"/>
      <c r="C1" s="7"/>
      <c r="D1" s="7"/>
      <c r="E1" s="11"/>
      <c r="F1" s="8"/>
      <c r="G1" s="7"/>
      <c r="H1" s="7"/>
      <c r="I1" s="7"/>
      <c r="J1" s="7"/>
      <c r="K1" s="7"/>
      <c r="L1" s="12"/>
      <c r="M1" s="12"/>
      <c r="N1" s="7"/>
      <c r="O1" s="11"/>
      <c r="P1" s="7"/>
      <c r="Q1" s="11"/>
      <c r="R1" s="7"/>
    </row>
    <row r="2" spans="1:18" ht="12.75">
      <c r="A2" s="6" t="s">
        <v>36</v>
      </c>
      <c r="B2" s="7"/>
      <c r="C2" s="8"/>
      <c r="D2" s="12"/>
      <c r="E2" s="11"/>
      <c r="F2" s="8"/>
      <c r="G2" s="8"/>
      <c r="H2" s="8"/>
      <c r="I2" s="8"/>
      <c r="J2" s="8"/>
      <c r="K2" s="8"/>
      <c r="L2" s="12"/>
      <c r="M2" s="12"/>
      <c r="N2" s="10"/>
      <c r="O2" s="11"/>
      <c r="P2" s="7"/>
      <c r="Q2" s="11"/>
      <c r="R2" s="7"/>
    </row>
    <row r="3" spans="1:18" ht="76.5">
      <c r="A3" s="6" t="s">
        <v>9</v>
      </c>
      <c r="B3" s="13" t="s">
        <v>10</v>
      </c>
      <c r="C3" s="18" t="s">
        <v>11</v>
      </c>
      <c r="D3" s="18" t="s">
        <v>5</v>
      </c>
      <c r="E3" s="13" t="s">
        <v>12</v>
      </c>
      <c r="F3" s="6" t="s">
        <v>13</v>
      </c>
      <c r="G3" s="15" t="s">
        <v>0</v>
      </c>
      <c r="H3" s="16" t="s">
        <v>1</v>
      </c>
      <c r="I3" s="14" t="s">
        <v>14</v>
      </c>
      <c r="J3" s="34" t="s">
        <v>15</v>
      </c>
      <c r="K3" s="35" t="s">
        <v>16</v>
      </c>
      <c r="L3" s="18" t="s">
        <v>7</v>
      </c>
      <c r="M3" s="18" t="s">
        <v>8</v>
      </c>
      <c r="N3" s="17" t="s">
        <v>4</v>
      </c>
      <c r="O3" s="14" t="s">
        <v>17</v>
      </c>
      <c r="P3" s="16" t="s">
        <v>2</v>
      </c>
      <c r="Q3" s="13" t="s">
        <v>3</v>
      </c>
      <c r="R3" s="27" t="s">
        <v>6</v>
      </c>
    </row>
    <row r="4" spans="1:18" ht="12.75">
      <c r="A4" s="7">
        <v>105</v>
      </c>
      <c r="B4" s="7">
        <v>10</v>
      </c>
      <c r="C4" s="8">
        <v>50</v>
      </c>
      <c r="D4" s="25">
        <v>3</v>
      </c>
      <c r="E4" s="11">
        <v>8</v>
      </c>
      <c r="F4" s="9">
        <f>10^5*G4*I4^2/C4/2/9.81*O4/100</f>
        <v>2.9548675351482268</v>
      </c>
      <c r="G4" s="9">
        <f>LOG((0.00015/3.28*1000/C4/3.7)+5.74/H4^0.9)^-2*0.25</f>
        <v>0.024329121366912444</v>
      </c>
      <c r="H4" s="12">
        <f>1000*I4*C4/1</f>
        <v>44561.99999999999</v>
      </c>
      <c r="I4" s="8">
        <f>21.22*A4/C4^2</f>
        <v>0.8912399999999999</v>
      </c>
      <c r="J4" s="8">
        <f>(2*9.81*(B4-F4))^0.5</f>
        <v>11.75693407995434</v>
      </c>
      <c r="K4" s="8">
        <f>21.22*A4/D4/E4^2</f>
        <v>11.604687499999999</v>
      </c>
      <c r="L4" s="12">
        <f>0.000008333*A4/D4*K4^2*1000</f>
        <v>39.276820689685046</v>
      </c>
      <c r="M4" s="12">
        <f>0.9*0.5*L4*D4</f>
        <v>53.02370793107482</v>
      </c>
      <c r="N4" s="10">
        <f>M4*0.07*24*30/1000</f>
        <v>2.6723948797261707</v>
      </c>
      <c r="O4" s="11">
        <v>150</v>
      </c>
      <c r="P4" s="12">
        <f>0.5*229.2*K4/Q4</f>
        <v>13.298971874999998</v>
      </c>
      <c r="Q4" s="11">
        <v>100</v>
      </c>
      <c r="R4" s="26">
        <f>(P4-'150 m'!P4)/'150 m'!P4</f>
        <v>-0.9453125</v>
      </c>
    </row>
    <row r="5" spans="1:18" ht="12.75">
      <c r="A5" s="7">
        <v>150</v>
      </c>
      <c r="B5" s="7">
        <v>20</v>
      </c>
      <c r="C5" s="8">
        <v>50</v>
      </c>
      <c r="D5" s="25">
        <v>3</v>
      </c>
      <c r="E5" s="11">
        <v>8</v>
      </c>
      <c r="F5" s="9">
        <f>10^5*G5*I5^2/C5/2/9.81*O5/100</f>
        <v>5.745033211333785</v>
      </c>
      <c r="G5" s="9">
        <f>LOG((0.00015/3.28*1000/C5/3.7)+5.74/H5^0.9)^-2*0.25</f>
        <v>0.023178057293776706</v>
      </c>
      <c r="H5" s="12">
        <f>1000*I5*C5/1</f>
        <v>63660</v>
      </c>
      <c r="I5" s="8">
        <f>21.22*A5/C5^2</f>
        <v>1.2732</v>
      </c>
      <c r="J5" s="8">
        <f>(2*9.81*(B5-F5))^0.5</f>
        <v>16.723709169727606</v>
      </c>
      <c r="K5" s="8">
        <f>21.22*A5/D5/E5^2</f>
        <v>16.578125</v>
      </c>
      <c r="L5" s="12">
        <f>0.000008333*A5/D5*K5^2*1000</f>
        <v>114.50968131103514</v>
      </c>
      <c r="M5" s="12">
        <f>0.9*0.5*L5*D5</f>
        <v>154.58806976989746</v>
      </c>
      <c r="N5" s="10">
        <f>M5*0.07*24*30/1000</f>
        <v>7.791238716402833</v>
      </c>
      <c r="O5" s="11">
        <v>150</v>
      </c>
      <c r="P5" s="12">
        <f>0.5*229.2*K5/Q5</f>
        <v>18.99853125</v>
      </c>
      <c r="Q5" s="11">
        <v>100</v>
      </c>
      <c r="R5" s="26">
        <f>(P5-'150 m'!P5)/'150 m'!P5</f>
        <v>-0.9473684210526316</v>
      </c>
    </row>
    <row r="6" spans="1:18" ht="12.75">
      <c r="A6" s="7">
        <v>185</v>
      </c>
      <c r="B6" s="7">
        <v>30</v>
      </c>
      <c r="C6" s="8">
        <v>50</v>
      </c>
      <c r="D6" s="25">
        <v>3</v>
      </c>
      <c r="E6" s="11">
        <v>8</v>
      </c>
      <c r="F6" s="9">
        <f>10^5*G6*I6^2/C6/2/9.81*O6/100</f>
        <v>8.524394437862927</v>
      </c>
      <c r="G6" s="9">
        <f>LOG((0.00015/3.28*1000/C6/3.7)+5.74/H6^0.9)^-2*0.25</f>
        <v>0.022609298452616743</v>
      </c>
      <c r="H6" s="12">
        <f>1000*I6*C6/1</f>
        <v>78514</v>
      </c>
      <c r="I6" s="8">
        <f>21.22*A6/C6^2</f>
        <v>1.57028</v>
      </c>
      <c r="J6" s="8">
        <f>(2*9.81*(B6-F6))^0.5</f>
        <v>20.52684537694795</v>
      </c>
      <c r="K6" s="8">
        <f>21.22*A6/D6/E6^2</f>
        <v>20.446354166666666</v>
      </c>
      <c r="L6" s="12">
        <f>0.000008333*A6/D6*K6^2*1000</f>
        <v>214.8244032388097</v>
      </c>
      <c r="M6" s="12">
        <f>0.9*0.5*L6*D6</f>
        <v>290.0129443723931</v>
      </c>
      <c r="N6" s="10">
        <f>M6*0.07*24*30/1000</f>
        <v>14.616652396368616</v>
      </c>
      <c r="O6" s="11">
        <v>150</v>
      </c>
      <c r="P6" s="12">
        <f>0.5*229.2*K6/Q6</f>
        <v>23.431521874999998</v>
      </c>
      <c r="Q6" s="11">
        <v>100</v>
      </c>
      <c r="R6" s="26">
        <f>(P6-'150 m'!P6)/'150 m'!P6</f>
        <v>-0.9472934472934473</v>
      </c>
    </row>
    <row r="7" spans="1:18" ht="12.75">
      <c r="A7" s="7">
        <v>215</v>
      </c>
      <c r="B7" s="7">
        <v>40</v>
      </c>
      <c r="C7" s="8">
        <v>50</v>
      </c>
      <c r="D7" s="25">
        <v>3</v>
      </c>
      <c r="E7" s="11">
        <v>8</v>
      </c>
      <c r="F7" s="9">
        <f>10^5*G7*I7^2/C7/2/9.81*O7/100</f>
        <v>11.32821288759658</v>
      </c>
      <c r="G7" s="9">
        <f>LOG((0.00015/3.28*1000/C7/3.7)+5.74/H7^0.9)^-2*0.25</f>
        <v>0.02224597724687212</v>
      </c>
      <c r="H7" s="12">
        <f>1000*I7*C7/1</f>
        <v>91246</v>
      </c>
      <c r="I7" s="8">
        <f>21.22*A7/C7^2</f>
        <v>1.82492</v>
      </c>
      <c r="J7" s="8">
        <f>(2*9.81*(B7-F7))^0.5</f>
        <v>23.717935473926797</v>
      </c>
      <c r="K7" s="8">
        <f>21.22*A7/D7/E7^2</f>
        <v>23.761979166666666</v>
      </c>
      <c r="L7" s="12">
        <f>0.000008333*A7/D7*K7^2*1000</f>
        <v>337.197082666536</v>
      </c>
      <c r="M7" s="12">
        <f>0.9*0.5*L7*D7</f>
        <v>455.21606159982366</v>
      </c>
      <c r="N7" s="10">
        <f>M7*0.07*24*30/1000</f>
        <v>22.942889504631115</v>
      </c>
      <c r="O7" s="11">
        <v>150</v>
      </c>
      <c r="P7" s="12">
        <f>0.5*229.2*K7/Q7</f>
        <v>18.154152083333333</v>
      </c>
      <c r="Q7" s="11">
        <v>150</v>
      </c>
      <c r="R7" s="26">
        <f>(P7-'150 m'!P7)/'150 m'!P7</f>
        <v>-0.9473039215686275</v>
      </c>
    </row>
    <row r="8" spans="1:18" ht="12.75">
      <c r="A8" s="7">
        <v>240</v>
      </c>
      <c r="B8" s="7">
        <v>50</v>
      </c>
      <c r="C8" s="8">
        <v>50</v>
      </c>
      <c r="D8" s="25">
        <v>3</v>
      </c>
      <c r="E8" s="11">
        <v>8</v>
      </c>
      <c r="F8" s="9">
        <f>10^5*G8*I8^2/C8/2/9.81*O8/100</f>
        <v>13.960903780466008</v>
      </c>
      <c r="G8" s="9">
        <f>LOG((0.00015/3.28*1000/C8/3.7)+5.74/H8^0.9)^-2*0.25</f>
        <v>0.022001792120992316</v>
      </c>
      <c r="H8" s="12">
        <f>1000*I8*C8/1</f>
        <v>101856</v>
      </c>
      <c r="I8" s="8">
        <f>21.22*A8/C8^2</f>
        <v>2.03712</v>
      </c>
      <c r="J8" s="8">
        <f>(2*9.81*(B8-F8))^0.5</f>
        <v>26.59110881154182</v>
      </c>
      <c r="K8" s="8">
        <f>21.22*A8/D8/E8^2</f>
        <v>26.524999999999995</v>
      </c>
      <c r="L8" s="12">
        <f>0.000008333*A8/D8*K8^2*1000</f>
        <v>469.03165464999984</v>
      </c>
      <c r="M8" s="12">
        <f>0.9*0.5*L8*D8</f>
        <v>633.1927337774998</v>
      </c>
      <c r="N8" s="10">
        <f>M8*0.07*24*30/1000</f>
        <v>31.91291378238599</v>
      </c>
      <c r="O8" s="11">
        <v>150</v>
      </c>
      <c r="P8" s="12">
        <f>0.5*229.2*K8/Q8</f>
        <v>20.265099999999997</v>
      </c>
      <c r="Q8" s="11">
        <v>150</v>
      </c>
      <c r="R8" s="26">
        <f>(P8-'150 m'!P8)/'150 m'!P8</f>
        <v>-0.9474835886214441</v>
      </c>
    </row>
    <row r="9" spans="1:18" ht="12.75">
      <c r="A9" s="7"/>
      <c r="B9" s="7"/>
      <c r="C9" s="7"/>
      <c r="D9" s="7"/>
      <c r="E9" s="11"/>
      <c r="F9" s="8"/>
      <c r="G9" s="7"/>
      <c r="H9" s="7"/>
      <c r="I9" s="7"/>
      <c r="J9" s="7"/>
      <c r="K9" s="7"/>
      <c r="L9" s="12"/>
      <c r="M9" s="12"/>
      <c r="N9" s="7"/>
      <c r="O9" s="11"/>
      <c r="P9" s="7"/>
      <c r="Q9" s="11"/>
      <c r="R9" s="7"/>
    </row>
    <row r="10" spans="1:18" ht="12.75">
      <c r="A10" s="6" t="s">
        <v>37</v>
      </c>
      <c r="B10" s="7"/>
      <c r="C10" s="8"/>
      <c r="D10" s="12"/>
      <c r="E10" s="11"/>
      <c r="F10" s="8"/>
      <c r="G10" s="8"/>
      <c r="H10" s="8"/>
      <c r="I10" s="8"/>
      <c r="J10" s="8"/>
      <c r="K10" s="8"/>
      <c r="L10" s="12"/>
      <c r="M10" s="12"/>
      <c r="N10" s="10"/>
      <c r="O10" s="11"/>
      <c r="P10" s="7"/>
      <c r="Q10" s="11"/>
      <c r="R10" s="7"/>
    </row>
    <row r="11" spans="1:18" ht="76.5">
      <c r="A11" s="6" t="s">
        <v>9</v>
      </c>
      <c r="B11" s="13" t="s">
        <v>10</v>
      </c>
      <c r="C11" s="18" t="s">
        <v>11</v>
      </c>
      <c r="D11" s="18" t="s">
        <v>5</v>
      </c>
      <c r="E11" s="13" t="s">
        <v>12</v>
      </c>
      <c r="F11" s="6" t="s">
        <v>13</v>
      </c>
      <c r="G11" s="15" t="s">
        <v>0</v>
      </c>
      <c r="H11" s="16" t="s">
        <v>1</v>
      </c>
      <c r="I11" s="14" t="s">
        <v>14</v>
      </c>
      <c r="J11" s="34" t="s">
        <v>15</v>
      </c>
      <c r="K11" s="35" t="s">
        <v>16</v>
      </c>
      <c r="L11" s="18" t="s">
        <v>7</v>
      </c>
      <c r="M11" s="18" t="s">
        <v>8</v>
      </c>
      <c r="N11" s="17" t="s">
        <v>4</v>
      </c>
      <c r="O11" s="14" t="s">
        <v>17</v>
      </c>
      <c r="P11" s="16" t="s">
        <v>2</v>
      </c>
      <c r="Q11" s="13" t="s">
        <v>3</v>
      </c>
      <c r="R11" s="27" t="s">
        <v>6</v>
      </c>
    </row>
    <row r="12" spans="1:18" ht="12.75">
      <c r="A12" s="7">
        <v>260</v>
      </c>
      <c r="B12" s="7">
        <v>10</v>
      </c>
      <c r="C12" s="8">
        <v>80</v>
      </c>
      <c r="D12" s="25">
        <v>3</v>
      </c>
      <c r="E12" s="11">
        <v>12</v>
      </c>
      <c r="F12" s="9">
        <f>10^5*G12*I12^2/C12/2/9.81*O12/100</f>
        <v>1.5456673928922717</v>
      </c>
      <c r="G12" s="9">
        <f>LOG((0.00015/3.28*1000/C12/3.7)+5.74/H12^0.9)^-2*0.25</f>
        <v>0.021763877316052328</v>
      </c>
      <c r="H12" s="12">
        <f>1000*I12*C12/1</f>
        <v>68965</v>
      </c>
      <c r="I12" s="8">
        <f>21.22*A12/C12^2</f>
        <v>0.8620625</v>
      </c>
      <c r="J12" s="8">
        <f>(2*9.81*(B12-F12))^0.5</f>
        <v>12.879208273471379</v>
      </c>
      <c r="K12" s="8">
        <f>21.22*A12/D12/E12^2</f>
        <v>12.771296296296295</v>
      </c>
      <c r="L12" s="12">
        <f>0.000008333*A12/D12*K12^2*1000</f>
        <v>117.79407238980909</v>
      </c>
      <c r="M12" s="12">
        <f>0.9*0.5*L12*D12</f>
        <v>159.02199772624226</v>
      </c>
      <c r="N12" s="10">
        <f>M12*0.07*24*30/1000</f>
        <v>8.014708685402612</v>
      </c>
      <c r="O12" s="11">
        <v>150</v>
      </c>
      <c r="P12" s="12">
        <f>0.5*229.2*K12/Q12</f>
        <v>14.635905555555553</v>
      </c>
      <c r="Q12" s="11">
        <v>100</v>
      </c>
      <c r="R12" s="26">
        <f>(P12-'150 m'!P12)/'150 m'!P12</f>
        <v>-0.9871031746031745</v>
      </c>
    </row>
    <row r="13" spans="1:18" ht="12.75">
      <c r="A13" s="7">
        <v>370</v>
      </c>
      <c r="B13" s="7">
        <v>20</v>
      </c>
      <c r="C13" s="8">
        <v>80</v>
      </c>
      <c r="D13" s="25">
        <v>3</v>
      </c>
      <c r="E13" s="11">
        <v>12</v>
      </c>
      <c r="F13" s="9">
        <f>10^5*G13*I13^2/C13/2/9.81*O13/100</f>
        <v>2.9867613489376406</v>
      </c>
      <c r="G13" s="9">
        <f>LOG((0.00015/3.28*1000/C13/3.7)+5.74/H13^0.9)^-2*0.25</f>
        <v>0.020766532890438963</v>
      </c>
      <c r="H13" s="12">
        <f>1000*I13*C13/1</f>
        <v>98142.5</v>
      </c>
      <c r="I13" s="8">
        <f>21.22*A13/C13^2</f>
        <v>1.22678125</v>
      </c>
      <c r="J13" s="8">
        <f>(2*9.81*(B13-F13))^0.5</f>
        <v>18.27018725502953</v>
      </c>
      <c r="K13" s="8">
        <f>21.22*A13/D13/E13^2</f>
        <v>18.174537037037037</v>
      </c>
      <c r="L13" s="12">
        <f>0.000008333*A13/D13*K13^2*1000</f>
        <v>339.4756001798475</v>
      </c>
      <c r="M13" s="12">
        <f>0.9*0.5*L13*D13</f>
        <v>458.29206024279415</v>
      </c>
      <c r="N13" s="10">
        <f>M13*0.07*24*30/1000</f>
        <v>23.097919836236827</v>
      </c>
      <c r="O13" s="11">
        <v>150</v>
      </c>
      <c r="P13" s="12">
        <f>0.5*229.2*K13/Q13</f>
        <v>20.828019444444443</v>
      </c>
      <c r="Q13" s="11">
        <v>100</v>
      </c>
      <c r="R13" s="26">
        <f>(P13-'150 m'!P13)/'150 m'!P13</f>
        <v>-0.9871527777777778</v>
      </c>
    </row>
    <row r="14" spans="1:18" ht="12.75">
      <c r="A14" s="7">
        <v>455</v>
      </c>
      <c r="B14" s="7">
        <v>30</v>
      </c>
      <c r="C14" s="8">
        <v>80</v>
      </c>
      <c r="D14" s="25">
        <v>3</v>
      </c>
      <c r="E14" s="11">
        <v>12</v>
      </c>
      <c r="F14" s="9">
        <f>10^5*G14*I14^2/C14/2/9.81*O14/100</f>
        <v>4.408967527932937</v>
      </c>
      <c r="G14" s="9">
        <f>LOG((0.00015/3.28*1000/C14/3.7)+5.74/H14^0.9)^-2*0.25</f>
        <v>0.02027127320012354</v>
      </c>
      <c r="H14" s="12">
        <f>1000*I14*C14/1</f>
        <v>120688.75</v>
      </c>
      <c r="I14" s="8">
        <f>21.22*A14/C14^2</f>
        <v>1.508609375</v>
      </c>
      <c r="J14" s="8">
        <f>(2*9.81*(B14-F14))^0.5</f>
        <v>22.407500019010506</v>
      </c>
      <c r="K14" s="8">
        <f>21.22*A14/D14/E14^2</f>
        <v>22.34976851851852</v>
      </c>
      <c r="L14" s="12">
        <f>0.000008333*A14/D14*K14^2*1000</f>
        <v>631.302606714133</v>
      </c>
      <c r="M14" s="12">
        <f>0.9*0.5*L14*D14</f>
        <v>852.2585190640796</v>
      </c>
      <c r="N14" s="10">
        <f>M14*0.07*24*30/1000</f>
        <v>42.953829360829616</v>
      </c>
      <c r="O14" s="11">
        <v>150</v>
      </c>
      <c r="P14" s="12">
        <f>0.5*229.2*K14/Q14</f>
        <v>17.07522314814815</v>
      </c>
      <c r="Q14" s="11">
        <v>150</v>
      </c>
      <c r="R14" s="26">
        <f>(P14-'150 m'!P14)/'150 m'!P14</f>
        <v>-0.9870503187613844</v>
      </c>
    </row>
    <row r="15" spans="1:18" ht="12.75">
      <c r="A15" s="7">
        <v>530</v>
      </c>
      <c r="B15" s="7">
        <v>40</v>
      </c>
      <c r="C15" s="8">
        <v>80</v>
      </c>
      <c r="D15" s="25">
        <v>3</v>
      </c>
      <c r="E15" s="11">
        <v>12</v>
      </c>
      <c r="F15" s="9">
        <f>10^5*G15*I15^2/C15/2/9.81*O15/100</f>
        <v>5.885754687979003</v>
      </c>
      <c r="G15" s="9">
        <f>LOG((0.00015/3.28*1000/C15/3.7)+5.74/H15^0.9)^-2*0.25</f>
        <v>0.019944232936593545</v>
      </c>
      <c r="H15" s="12">
        <f>1000*I15*C15/1</f>
        <v>140582.49999999997</v>
      </c>
      <c r="I15" s="8">
        <f>21.22*A15/C15^2</f>
        <v>1.7572812499999997</v>
      </c>
      <c r="J15" s="8">
        <f>(2*9.81*(B15-F15))^0.5</f>
        <v>25.871248385453917</v>
      </c>
      <c r="K15" s="8">
        <f>21.22*A15/D15/E15^2</f>
        <v>26.033796296296295</v>
      </c>
      <c r="L15" s="12">
        <f>0.000008333*A15/D15*K15^2*1000</f>
        <v>997.7712855699593</v>
      </c>
      <c r="M15" s="12">
        <f>0.9*0.5*L15*D15</f>
        <v>1346.9912355194451</v>
      </c>
      <c r="N15" s="10">
        <f>M15*0.07*24*30/1000</f>
        <v>67.88835827018003</v>
      </c>
      <c r="O15" s="11">
        <v>150</v>
      </c>
      <c r="P15" s="12">
        <f>0.5*229.2*K15/Q15</f>
        <v>19.88982037037037</v>
      </c>
      <c r="Q15" s="11">
        <v>150</v>
      </c>
      <c r="R15" s="26">
        <f>(P15-'150 m'!P15)/'150 m'!P15</f>
        <v>-0.9870402973395931</v>
      </c>
    </row>
    <row r="16" spans="1:18" ht="12.75">
      <c r="A16" s="7">
        <v>590</v>
      </c>
      <c r="B16" s="7">
        <v>50</v>
      </c>
      <c r="C16" s="8">
        <v>80</v>
      </c>
      <c r="D16" s="25">
        <v>3</v>
      </c>
      <c r="E16" s="11">
        <v>12</v>
      </c>
      <c r="F16" s="9">
        <f>10^5*G16*I16^2/C16/2/9.81*O16/100</f>
        <v>7.216409036382857</v>
      </c>
      <c r="G16" s="9">
        <f>LOG((0.00015/3.28*1000/C16/3.7)+5.74/H16^0.9)^-2*0.25</f>
        <v>0.019732587542155927</v>
      </c>
      <c r="H16" s="12">
        <f>1000*I16*C16/1</f>
        <v>156497.5</v>
      </c>
      <c r="I16" s="8">
        <f>21.22*A16/C16^2</f>
        <v>1.95621875</v>
      </c>
      <c r="J16" s="8">
        <f>(2*9.81*(B16-F16))^0.5</f>
        <v>28.97264321228162</v>
      </c>
      <c r="K16" s="8">
        <f>21.22*A16/D16/E16^2</f>
        <v>28.981018518518518</v>
      </c>
      <c r="L16" s="12">
        <f>0.000008333*A16/D16*K16^2*1000</f>
        <v>1376.4467907001936</v>
      </c>
      <c r="M16" s="12">
        <f>0.9*0.5*L16*D16</f>
        <v>1858.2031674452614</v>
      </c>
      <c r="N16" s="10">
        <f>M16*0.07*24*30/1000</f>
        <v>93.65343963924117</v>
      </c>
      <c r="O16" s="11">
        <v>150</v>
      </c>
      <c r="P16" s="12">
        <f>0.5*229.2*K16/Q16</f>
        <v>22.141498148148145</v>
      </c>
      <c r="Q16" s="11">
        <v>150</v>
      </c>
      <c r="R16" s="26">
        <f>(P16-'150 m'!P16)/'150 m'!P16</f>
        <v>-0.9870341068917018</v>
      </c>
    </row>
    <row r="17" spans="1:18" ht="12.75">
      <c r="A17" s="7"/>
      <c r="B17" s="7"/>
      <c r="C17" s="8"/>
      <c r="D17" s="12"/>
      <c r="E17" s="11"/>
      <c r="F17" s="8"/>
      <c r="G17" s="7"/>
      <c r="H17" s="7"/>
      <c r="I17" s="8"/>
      <c r="J17" s="8"/>
      <c r="K17" s="8"/>
      <c r="L17" s="12"/>
      <c r="M17" s="12"/>
      <c r="N17" s="10"/>
      <c r="O17" s="11"/>
      <c r="P17" s="7"/>
      <c r="Q17" s="11"/>
      <c r="R17" s="7"/>
    </row>
    <row r="18" spans="1:18" ht="12.75">
      <c r="A18" s="7"/>
      <c r="B18" s="7"/>
      <c r="C18" s="7"/>
      <c r="D18" s="12"/>
      <c r="E18" s="11"/>
      <c r="F18" s="8"/>
      <c r="G18" s="7"/>
      <c r="H18" s="7"/>
      <c r="I18" s="7"/>
      <c r="J18" s="7"/>
      <c r="K18" s="7"/>
      <c r="L18" s="12"/>
      <c r="M18" s="12"/>
      <c r="N18" s="7"/>
      <c r="O18" s="11"/>
      <c r="P18" s="7"/>
      <c r="Q18" s="11"/>
      <c r="R18" s="7"/>
    </row>
    <row r="19" spans="1:18" ht="12.75">
      <c r="A19" s="6" t="s">
        <v>38</v>
      </c>
      <c r="B19" s="7"/>
      <c r="C19" s="8"/>
      <c r="D19" s="12"/>
      <c r="E19" s="11"/>
      <c r="F19" s="8"/>
      <c r="G19" s="8"/>
      <c r="H19" s="8"/>
      <c r="I19" s="8"/>
      <c r="J19" s="8"/>
      <c r="K19" s="8"/>
      <c r="L19" s="12"/>
      <c r="M19" s="12"/>
      <c r="N19" s="10"/>
      <c r="O19" s="11"/>
      <c r="P19" s="7"/>
      <c r="Q19" s="11"/>
      <c r="R19" s="7"/>
    </row>
    <row r="20" spans="1:18" ht="76.5">
      <c r="A20" s="6" t="s">
        <v>9</v>
      </c>
      <c r="B20" s="13" t="s">
        <v>10</v>
      </c>
      <c r="C20" s="18" t="s">
        <v>11</v>
      </c>
      <c r="D20" s="18" t="s">
        <v>5</v>
      </c>
      <c r="E20" s="13" t="s">
        <v>12</v>
      </c>
      <c r="F20" s="6" t="s">
        <v>13</v>
      </c>
      <c r="G20" s="15" t="s">
        <v>0</v>
      </c>
      <c r="H20" s="16" t="s">
        <v>1</v>
      </c>
      <c r="I20" s="14" t="s">
        <v>14</v>
      </c>
      <c r="J20" s="34" t="s">
        <v>15</v>
      </c>
      <c r="K20" s="35" t="s">
        <v>16</v>
      </c>
      <c r="L20" s="18" t="s">
        <v>7</v>
      </c>
      <c r="M20" s="18" t="s">
        <v>8</v>
      </c>
      <c r="N20" s="17" t="s">
        <v>4</v>
      </c>
      <c r="O20" s="14" t="s">
        <v>17</v>
      </c>
      <c r="P20" s="16" t="s">
        <v>2</v>
      </c>
      <c r="Q20" s="13" t="s">
        <v>3</v>
      </c>
      <c r="R20" s="27" t="s">
        <v>6</v>
      </c>
    </row>
    <row r="21" spans="1:18" ht="12.75">
      <c r="A21" s="7">
        <v>565</v>
      </c>
      <c r="B21" s="7">
        <v>10</v>
      </c>
      <c r="C21" s="8">
        <v>100</v>
      </c>
      <c r="D21" s="25">
        <v>3</v>
      </c>
      <c r="E21" s="11">
        <v>18</v>
      </c>
      <c r="F21" s="9">
        <f>10^5*G21*I21^2/C21/2/9.81*O21/100</f>
        <v>2.172295628966331</v>
      </c>
      <c r="G21" s="9">
        <f>LOG((0.00015/3.28*1000/C21/3.7)+5.74/H21^0.9)^-2*0.25</f>
        <v>0.019766920588752884</v>
      </c>
      <c r="H21" s="12">
        <f>1000*I21*C21/1</f>
        <v>119892.99999999999</v>
      </c>
      <c r="I21" s="8">
        <f>21.22*A21/C21^2</f>
        <v>1.1989299999999998</v>
      </c>
      <c r="J21" s="8">
        <f>(2*9.81*(B21-F21))^0.5</f>
        <v>12.392722048028052</v>
      </c>
      <c r="K21" s="8">
        <f>21.22*A21/D21/E21^2</f>
        <v>12.334670781893003</v>
      </c>
      <c r="L21" s="12">
        <f>0.000008333*A21/D21*K21^2*1000</f>
        <v>238.77216640682627</v>
      </c>
      <c r="M21" s="12">
        <f>0.9*0.5*L21*D21</f>
        <v>322.34242464921545</v>
      </c>
      <c r="N21" s="10">
        <f>M21*0.07*24*30/1000</f>
        <v>16.246058202320462</v>
      </c>
      <c r="O21" s="11">
        <v>150</v>
      </c>
      <c r="P21" s="12">
        <f>0.5*229.2*K21/Q21</f>
        <v>14.135532716049381</v>
      </c>
      <c r="Q21" s="11">
        <v>100</v>
      </c>
      <c r="R21" s="26">
        <f>(P21-'150 m'!P21)/'150 m'!P21</f>
        <v>-0.9860493827160494</v>
      </c>
    </row>
    <row r="22" spans="1:18" ht="12.75">
      <c r="A22" s="7">
        <v>805</v>
      </c>
      <c r="B22" s="7">
        <v>20</v>
      </c>
      <c r="C22" s="8">
        <v>100</v>
      </c>
      <c r="D22" s="25">
        <v>3</v>
      </c>
      <c r="E22" s="11">
        <v>18</v>
      </c>
      <c r="F22" s="9">
        <f>10^5*G22*I22^2/C22/2/9.81*O22/100</f>
        <v>4.238070256622023</v>
      </c>
      <c r="G22" s="9">
        <f>LOG((0.00015/3.28*1000/C22/3.7)+5.74/H22^0.9)^-2*0.25</f>
        <v>0.018997365397437717</v>
      </c>
      <c r="H22" s="12">
        <f>1000*I22*C22/1</f>
        <v>170820.99999999997</v>
      </c>
      <c r="I22" s="8">
        <f>21.22*A22/C22^2</f>
        <v>1.7082099999999998</v>
      </c>
      <c r="J22" s="8">
        <f>(2*9.81*(B22-F22))^0.5</f>
        <v>17.585478712991463</v>
      </c>
      <c r="K22" s="8">
        <f>21.22*A22/D22/E22^2</f>
        <v>17.574176954732508</v>
      </c>
      <c r="L22" s="12">
        <f>0.000008333*A22/D22*K22^2*1000</f>
        <v>690.5990832293965</v>
      </c>
      <c r="M22" s="12">
        <f>0.9*0.5*L22*D22</f>
        <v>932.3087623596853</v>
      </c>
      <c r="N22" s="10">
        <f>M22*0.07*24*30/1000</f>
        <v>46.98836162292814</v>
      </c>
      <c r="O22" s="11">
        <v>150</v>
      </c>
      <c r="P22" s="12">
        <f>0.5*229.2*K22/Q22</f>
        <v>20.14000679012345</v>
      </c>
      <c r="Q22" s="11">
        <v>100</v>
      </c>
      <c r="R22" s="26">
        <f>(P22-'150 m'!P22)/'150 m'!P22</f>
        <v>-0.9861003194336528</v>
      </c>
    </row>
    <row r="23" spans="1:18" ht="12.75">
      <c r="A23" s="7">
        <v>990</v>
      </c>
      <c r="B23" s="7">
        <v>30</v>
      </c>
      <c r="C23" s="8">
        <v>100</v>
      </c>
      <c r="D23" s="25">
        <v>3</v>
      </c>
      <c r="E23" s="11">
        <v>18</v>
      </c>
      <c r="F23" s="9">
        <f>10^5*G23*I23^2/C23/2/9.81*O23/100</f>
        <v>6.28246822504823</v>
      </c>
      <c r="G23" s="9">
        <f>LOG((0.00015/3.28*1000/C23/3.7)+5.74/H23^0.9)^-2*0.25</f>
        <v>0.01861988079950028</v>
      </c>
      <c r="H23" s="12">
        <f>1000*I23*C23/1</f>
        <v>210077.99999999997</v>
      </c>
      <c r="I23" s="8">
        <f>21.22*A23/C23^2</f>
        <v>2.10078</v>
      </c>
      <c r="J23" s="8">
        <f>(2*9.81*(B23-F23))^0.5</f>
        <v>21.571693800546903</v>
      </c>
      <c r="K23" s="8">
        <f>21.22*A23/D23/E23^2</f>
        <v>21.61296296296296</v>
      </c>
      <c r="L23" s="12">
        <f>0.000008333*A23/D23*K23^2*1000</f>
        <v>1284.5290788871396</v>
      </c>
      <c r="M23" s="12">
        <f>0.9*0.5*L23*D23</f>
        <v>1734.1142564976385</v>
      </c>
      <c r="N23" s="10">
        <f>M23*0.07*24*30/1000</f>
        <v>87.39935852748098</v>
      </c>
      <c r="O23" s="11">
        <v>150</v>
      </c>
      <c r="P23" s="12">
        <f>0.5*229.2*K23/Q23</f>
        <v>24.76845555555555</v>
      </c>
      <c r="Q23" s="11">
        <v>100</v>
      </c>
      <c r="R23" s="26">
        <f>(P23-'150 m'!P23)/'150 m'!P23</f>
        <v>-0.9860317460317459</v>
      </c>
    </row>
    <row r="24" spans="1:18" ht="12.75">
      <c r="A24" s="7">
        <v>1135</v>
      </c>
      <c r="B24" s="7">
        <v>40</v>
      </c>
      <c r="C24" s="8">
        <v>100</v>
      </c>
      <c r="D24" s="25">
        <v>3</v>
      </c>
      <c r="E24" s="11">
        <v>18</v>
      </c>
      <c r="F24" s="9">
        <f>10^5*G24*I24^2/C24/2/9.81*O24/100</f>
        <v>8.15863548613301</v>
      </c>
      <c r="G24" s="9">
        <f>LOG((0.00015/3.28*1000/C24/3.7)+5.74/H24^0.9)^-2*0.25</f>
        <v>0.018396821386080543</v>
      </c>
      <c r="H24" s="12">
        <f>1000*I24*C24/1</f>
        <v>240846.99999999997</v>
      </c>
      <c r="I24" s="8">
        <f>21.22*A24/C24^2</f>
        <v>2.40847</v>
      </c>
      <c r="J24" s="8">
        <f>(2*9.81*(B24-F24))^0.5</f>
        <v>24.994550841374814</v>
      </c>
      <c r="K24" s="8">
        <f>21.22*A24/D24/E24^2</f>
        <v>24.778497942386828</v>
      </c>
      <c r="L24" s="12">
        <f>0.000008333*A24/D24*K24^2*1000</f>
        <v>1935.646029169413</v>
      </c>
      <c r="M24" s="12">
        <f>0.9*0.5*L24*D24</f>
        <v>2613.1221393787073</v>
      </c>
      <c r="N24" s="10">
        <f>M24*0.07*24*30/1000</f>
        <v>131.70135582468686</v>
      </c>
      <c r="O24" s="11">
        <v>150</v>
      </c>
      <c r="P24" s="12">
        <f>0.5*229.2*K24/Q24</f>
        <v>18.930772427983534</v>
      </c>
      <c r="Q24" s="11">
        <v>150</v>
      </c>
      <c r="R24" s="26">
        <f>(P24-'150 m'!P24)/'150 m'!P24</f>
        <v>-0.9862455502537302</v>
      </c>
    </row>
    <row r="25" spans="1:18" ht="12.75">
      <c r="A25" s="7">
        <v>1275</v>
      </c>
      <c r="B25" s="7">
        <v>50</v>
      </c>
      <c r="C25" s="8">
        <v>100</v>
      </c>
      <c r="D25" s="25">
        <v>3</v>
      </c>
      <c r="E25" s="11">
        <v>18</v>
      </c>
      <c r="F25" s="9">
        <f>10^5*G25*I25^2/C25/2/9.81*O25/100</f>
        <v>10.197839930802488</v>
      </c>
      <c r="G25" s="9">
        <f>LOG((0.00015/3.28*1000/C25/3.7)+5.74/H25^0.9)^-2*0.25</f>
        <v>0.018222367714678472</v>
      </c>
      <c r="H25" s="12">
        <f>1000*I25*C25/1</f>
        <v>270555</v>
      </c>
      <c r="I25" s="8">
        <f>21.22*A25/C25^2</f>
        <v>2.70555</v>
      </c>
      <c r="J25" s="8">
        <f>(2*9.81*(B25-F25))^0.5</f>
        <v>27.944916900174444</v>
      </c>
      <c r="K25" s="8">
        <f>21.22*A25/D25/E25^2</f>
        <v>27.834876543209877</v>
      </c>
      <c r="L25" s="12">
        <f>0.000008333*A25/D25*K25^2*1000</f>
        <v>2743.903986739171</v>
      </c>
      <c r="M25" s="12">
        <f>0.9*0.5*L25*D25</f>
        <v>3704.2703820978813</v>
      </c>
      <c r="N25" s="10">
        <f>M25*0.07*24*30/1000</f>
        <v>186.6952272577332</v>
      </c>
      <c r="O25" s="11">
        <v>150</v>
      </c>
      <c r="P25" s="12">
        <f>0.5*229.2*K25/Q25</f>
        <v>15.94938425925926</v>
      </c>
      <c r="Q25" s="11">
        <v>200</v>
      </c>
      <c r="R25" s="26">
        <f>(P25-'150 m'!P25)/'150 m'!P25</f>
        <v>-0.9861619861619862</v>
      </c>
    </row>
    <row r="26" spans="1:18" ht="12.75">
      <c r="A26" s="7"/>
      <c r="B26" s="7"/>
      <c r="C26" s="7"/>
      <c r="D26" s="12"/>
      <c r="E26" s="11"/>
      <c r="F26" s="8"/>
      <c r="G26" s="7"/>
      <c r="H26" s="7"/>
      <c r="I26" s="7"/>
      <c r="J26" s="7"/>
      <c r="K26" s="7"/>
      <c r="L26" s="12"/>
      <c r="M26" s="12"/>
      <c r="N26" s="7"/>
      <c r="O26" s="11"/>
      <c r="P26" s="7"/>
      <c r="Q26" s="11"/>
      <c r="R26" s="7"/>
    </row>
    <row r="27" spans="1:18" ht="12.75">
      <c r="A27" s="7"/>
      <c r="B27" s="7"/>
      <c r="C27" s="7"/>
      <c r="D27" s="12"/>
      <c r="E27" s="11"/>
      <c r="F27" s="8"/>
      <c r="G27" s="7"/>
      <c r="H27" s="7"/>
      <c r="I27" s="7"/>
      <c r="J27" s="7"/>
      <c r="K27" s="7"/>
      <c r="L27" s="12"/>
      <c r="M27" s="12"/>
      <c r="N27" s="7"/>
      <c r="O27" s="11"/>
      <c r="P27" s="7"/>
      <c r="Q27" s="11"/>
      <c r="R27" s="7"/>
    </row>
    <row r="28" spans="1:18" ht="12.75">
      <c r="A28" s="6" t="s">
        <v>39</v>
      </c>
      <c r="B28" s="7"/>
      <c r="C28" s="8"/>
      <c r="D28" s="12"/>
      <c r="E28" s="11"/>
      <c r="F28" s="8"/>
      <c r="G28" s="8"/>
      <c r="H28" s="8"/>
      <c r="I28" s="8"/>
      <c r="J28" s="8"/>
      <c r="K28" s="8"/>
      <c r="L28" s="12"/>
      <c r="M28" s="12"/>
      <c r="N28" s="10"/>
      <c r="O28" s="11"/>
      <c r="P28" s="7"/>
      <c r="Q28" s="11"/>
      <c r="R28" s="7"/>
    </row>
    <row r="29" spans="1:18" ht="76.5">
      <c r="A29" s="6" t="s">
        <v>9</v>
      </c>
      <c r="B29" s="13" t="s">
        <v>10</v>
      </c>
      <c r="C29" s="18" t="s">
        <v>11</v>
      </c>
      <c r="D29" s="18" t="s">
        <v>5</v>
      </c>
      <c r="E29" s="13" t="s">
        <v>12</v>
      </c>
      <c r="F29" s="6" t="s">
        <v>13</v>
      </c>
      <c r="G29" s="15" t="s">
        <v>0</v>
      </c>
      <c r="H29" s="16" t="s">
        <v>1</v>
      </c>
      <c r="I29" s="14" t="s">
        <v>14</v>
      </c>
      <c r="J29" s="34" t="s">
        <v>15</v>
      </c>
      <c r="K29" s="35" t="s">
        <v>16</v>
      </c>
      <c r="L29" s="18" t="s">
        <v>7</v>
      </c>
      <c r="M29" s="18" t="s">
        <v>8</v>
      </c>
      <c r="N29" s="17" t="s">
        <v>4</v>
      </c>
      <c r="O29" s="14" t="s">
        <v>17</v>
      </c>
      <c r="P29" s="16" t="s">
        <v>2</v>
      </c>
      <c r="Q29" s="13" t="s">
        <v>3</v>
      </c>
      <c r="R29" s="27" t="s">
        <v>6</v>
      </c>
    </row>
    <row r="30" spans="1:18" ht="12.75">
      <c r="A30" s="7">
        <v>1400</v>
      </c>
      <c r="B30" s="7">
        <v>10</v>
      </c>
      <c r="C30" s="8">
        <v>150</v>
      </c>
      <c r="D30" s="25">
        <v>3</v>
      </c>
      <c r="E30" s="11">
        <v>28</v>
      </c>
      <c r="F30" s="9">
        <f>10^5*G30*I30^2/C30/2/9.81*O30/100</f>
        <v>1.5851817534373054</v>
      </c>
      <c r="G30" s="9">
        <f>LOG((0.00015/3.28*1000/C30/3.7)+5.74/H30^0.9)^-2*0.25</f>
        <v>0.017840058470435356</v>
      </c>
      <c r="H30" s="12">
        <f>1000*I30*C30/1</f>
        <v>198053.33333333334</v>
      </c>
      <c r="I30" s="8">
        <f>21.22*A30/C30^2</f>
        <v>1.3203555555555555</v>
      </c>
      <c r="J30" s="8">
        <f>(2*9.81*(B30-F30))^0.5</f>
        <v>12.84907521954635</v>
      </c>
      <c r="K30" s="8">
        <f>21.22*A30/D30/E30^2</f>
        <v>12.63095238095238</v>
      </c>
      <c r="L30" s="12">
        <f>0.000008333*A30/D30*K30^2*1000</f>
        <v>620.412241600529</v>
      </c>
      <c r="M30" s="12">
        <f>0.9*0.5*L30*D30</f>
        <v>837.5565261607142</v>
      </c>
      <c r="N30" s="10">
        <f>M30*0.07*24*30/1000</f>
        <v>42.2128489185</v>
      </c>
      <c r="O30" s="11">
        <v>150</v>
      </c>
      <c r="P30" s="12">
        <f>0.5*229.2*K30/Q30</f>
        <v>14.475071428571425</v>
      </c>
      <c r="Q30" s="11">
        <v>100</v>
      </c>
      <c r="R30" s="26">
        <f>(P30-'150 m'!P30)/'150 m'!P30</f>
        <v>-0.9886845827439886</v>
      </c>
    </row>
    <row r="31" spans="1:18" ht="12.75">
      <c r="A31" s="7">
        <v>2000</v>
      </c>
      <c r="B31" s="7">
        <v>20</v>
      </c>
      <c r="C31" s="8">
        <v>150</v>
      </c>
      <c r="D31" s="25">
        <v>3</v>
      </c>
      <c r="E31" s="11">
        <v>28</v>
      </c>
      <c r="F31" s="9">
        <f>10^5*G31*I31^2/C31/2/9.81*O31/100</f>
        <v>3.117060661809908</v>
      </c>
      <c r="G31" s="9">
        <f>LOG((0.00015/3.28*1000/C31/3.7)+5.74/H31^0.9)^-2*0.25</f>
        <v>0.017189313924148193</v>
      </c>
      <c r="H31" s="12">
        <f>1000*I31*C31/1</f>
        <v>282933.3333333333</v>
      </c>
      <c r="I31" s="8">
        <f>21.22*A31/C31^2</f>
        <v>1.8862222222222222</v>
      </c>
      <c r="J31" s="8">
        <f>(2*9.81*(B31-F31))^0.5</f>
        <v>18.200089829868688</v>
      </c>
      <c r="K31" s="8">
        <f>21.22*A31/D31/E31^2</f>
        <v>18.04421768707483</v>
      </c>
      <c r="L31" s="12">
        <f>0.000008333*A31/D31*K31^2*1000</f>
        <v>1808.7820454825921</v>
      </c>
      <c r="M31" s="12">
        <f>0.9*0.5*L31*D31</f>
        <v>2441.8557614014994</v>
      </c>
      <c r="N31" s="10">
        <f>M31*0.07*24*30/1000</f>
        <v>123.06953037463558</v>
      </c>
      <c r="O31" s="11">
        <v>150</v>
      </c>
      <c r="P31" s="12">
        <f>0.5*229.2*K31/Q31</f>
        <v>20.678673469387753</v>
      </c>
      <c r="Q31" s="11">
        <v>100</v>
      </c>
      <c r="R31" s="26">
        <f>(P31-'150 m'!P31)/'150 m'!P31</f>
        <v>-0.9885024432308134</v>
      </c>
    </row>
    <row r="32" spans="1:18" ht="12.75">
      <c r="A32" s="7">
        <v>2475</v>
      </c>
      <c r="B32" s="7">
        <v>30</v>
      </c>
      <c r="C32" s="8">
        <v>150</v>
      </c>
      <c r="D32" s="25">
        <v>3</v>
      </c>
      <c r="E32" s="11">
        <v>28</v>
      </c>
      <c r="F32" s="9">
        <f>10^5*G32*I32^2/C32/2/9.81*O32/100</f>
        <v>4.683089797504215</v>
      </c>
      <c r="G32" s="9">
        <f>LOG((0.00015/3.28*1000/C32/3.7)+5.74/H32^0.9)^-2*0.25</f>
        <v>0.01686379673964705</v>
      </c>
      <c r="H32" s="12">
        <f>1000*I32*C32/1</f>
        <v>350130.00000000006</v>
      </c>
      <c r="I32" s="8">
        <f>21.22*A32/C32^2</f>
        <v>2.3342</v>
      </c>
      <c r="J32" s="8">
        <f>(2*9.81*(B32-F32))^0.5</f>
        <v>22.2871662212352</v>
      </c>
      <c r="K32" s="8">
        <f>21.22*A32/D32/E32^2</f>
        <v>22.3297193877551</v>
      </c>
      <c r="L32" s="12">
        <f>0.000008333*A32/D32*K32^2*1000</f>
        <v>3427.8504100580335</v>
      </c>
      <c r="M32" s="12">
        <f>0.9*0.5*L32*D32</f>
        <v>4627.598053578346</v>
      </c>
      <c r="N32" s="10">
        <f>M32*0.07*24*30/1000</f>
        <v>233.23094190034865</v>
      </c>
      <c r="O32" s="11">
        <v>150</v>
      </c>
      <c r="P32" s="12">
        <f>0.5*229.2*K32/Q32</f>
        <v>17.059905612244897</v>
      </c>
      <c r="Q32" s="11">
        <v>150</v>
      </c>
      <c r="R32" s="26">
        <f>(P32-'150 m'!P32)/'150 m'!P32</f>
        <v>-0.9885204081632654</v>
      </c>
    </row>
    <row r="33" spans="1:18" ht="12.75">
      <c r="A33" s="7">
        <v>2850</v>
      </c>
      <c r="B33" s="7">
        <v>40</v>
      </c>
      <c r="C33" s="8">
        <v>150</v>
      </c>
      <c r="D33" s="25">
        <v>3</v>
      </c>
      <c r="E33" s="11">
        <v>28</v>
      </c>
      <c r="F33" s="9">
        <f>10^5*G33*I33^2/C33/2/9.81*O33/100</f>
        <v>6.13900646294845</v>
      </c>
      <c r="G33" s="9">
        <f>LOG((0.00015/3.28*1000/C33/3.7)+5.74/H33^0.9)^-2*0.25</f>
        <v>0.01667176771510945</v>
      </c>
      <c r="H33" s="12">
        <f>1000*I33*C33/1</f>
        <v>403180</v>
      </c>
      <c r="I33" s="8">
        <f>21.22*A33/C33^2</f>
        <v>2.687866666666667</v>
      </c>
      <c r="J33" s="8">
        <f>(2*9.81*(B33-F33))^0.5</f>
        <v>25.77504012018122</v>
      </c>
      <c r="K33" s="8">
        <f>21.22*A33/D33/E33^2</f>
        <v>25.713010204081634</v>
      </c>
      <c r="L33" s="12">
        <f>0.000008333*A33/D33*K33^2*1000</f>
        <v>5233.965208579028</v>
      </c>
      <c r="M33" s="12">
        <f>0.9*0.5*L33*D33</f>
        <v>7065.853031581687</v>
      </c>
      <c r="N33" s="10">
        <f>M33*0.07*24*30/1000</f>
        <v>356.1189927917171</v>
      </c>
      <c r="O33" s="11">
        <v>150</v>
      </c>
      <c r="P33" s="12">
        <f>0.5*229.2*K33/Q33</f>
        <v>19.64473979591837</v>
      </c>
      <c r="Q33" s="11">
        <v>150</v>
      </c>
      <c r="R33" s="26">
        <f>(P33-'150 m'!P33)/'150 m'!P33</f>
        <v>-0.9884252208346025</v>
      </c>
    </row>
    <row r="34" spans="1:18" ht="12.75">
      <c r="A34" s="7">
        <v>3200</v>
      </c>
      <c r="B34" s="7">
        <v>50</v>
      </c>
      <c r="C34" s="8">
        <v>150</v>
      </c>
      <c r="D34" s="25">
        <v>3</v>
      </c>
      <c r="E34" s="11">
        <v>28</v>
      </c>
      <c r="F34" s="9">
        <f>10^5*G34*I34^2/C34/2/9.81*O34/100</f>
        <v>7.672257372605559</v>
      </c>
      <c r="G34" s="9">
        <f>LOG((0.00015/3.28*1000/C34/3.7)+5.74/H34^0.9)^-2*0.25</f>
        <v>0.016527093599896615</v>
      </c>
      <c r="H34" s="12">
        <f>1000*I34*C34/1</f>
        <v>452693.3333333333</v>
      </c>
      <c r="I34" s="8">
        <f>21.22*A34/C34^2</f>
        <v>3.0179555555555555</v>
      </c>
      <c r="J34" s="8">
        <f>(2*9.81*(B34-F34))^0.5</f>
        <v>28.81788178110041</v>
      </c>
      <c r="K34" s="8">
        <f>21.22*A34/D34/E34^2</f>
        <v>28.87074829931973</v>
      </c>
      <c r="L34" s="12">
        <f>0.000008333*A34/D34*K34^2*1000</f>
        <v>7408.771258296697</v>
      </c>
      <c r="M34" s="12">
        <f>0.9*0.5*L34*D34</f>
        <v>10001.841198700542</v>
      </c>
      <c r="N34" s="10">
        <f>M34*0.07*24*30/1000</f>
        <v>504.0927964145074</v>
      </c>
      <c r="O34" s="11">
        <v>150</v>
      </c>
      <c r="P34" s="12">
        <f>0.5*229.2*K34/Q34</f>
        <v>16.542938775510205</v>
      </c>
      <c r="Q34" s="11">
        <v>200</v>
      </c>
      <c r="R34" s="26">
        <f>(P34-'150 m'!P34)/'150 m'!P34</f>
        <v>-0.9884923132248493</v>
      </c>
    </row>
    <row r="35" spans="1:18" ht="12.75">
      <c r="A35" s="7"/>
      <c r="B35" s="7"/>
      <c r="C35" s="7"/>
      <c r="D35" s="12"/>
      <c r="E35" s="11"/>
      <c r="F35" s="8"/>
      <c r="G35" s="7"/>
      <c r="H35" s="7"/>
      <c r="I35" s="7"/>
      <c r="J35" s="7"/>
      <c r="K35" s="7"/>
      <c r="L35" s="12"/>
      <c r="M35" s="12"/>
      <c r="N35" s="7"/>
      <c r="O35" s="11"/>
      <c r="P35" s="7"/>
      <c r="Q35" s="11"/>
      <c r="R35" s="7"/>
    </row>
    <row r="36" spans="1:18" ht="12.75">
      <c r="A36" s="7"/>
      <c r="B36" s="7"/>
      <c r="C36" s="7"/>
      <c r="D36" s="12"/>
      <c r="E36" s="11"/>
      <c r="F36" s="8"/>
      <c r="G36" s="7"/>
      <c r="H36" s="7"/>
      <c r="I36" s="7"/>
      <c r="J36" s="7"/>
      <c r="K36" s="7"/>
      <c r="L36" s="12"/>
      <c r="M36" s="12"/>
      <c r="N36" s="7"/>
      <c r="O36" s="11"/>
      <c r="P36" s="7"/>
      <c r="Q36" s="11"/>
      <c r="R36" s="7"/>
    </row>
    <row r="37" spans="1:18" ht="12.75">
      <c r="A37" s="7"/>
      <c r="B37" s="7"/>
      <c r="C37" s="7"/>
      <c r="D37" s="12"/>
      <c r="E37" s="11"/>
      <c r="F37" s="8"/>
      <c r="G37" s="7"/>
      <c r="H37" s="7"/>
      <c r="I37" s="7"/>
      <c r="J37" s="7"/>
      <c r="K37" s="7"/>
      <c r="L37" s="12"/>
      <c r="M37" s="12"/>
      <c r="N37" s="7"/>
      <c r="O37" s="11"/>
      <c r="P37" s="7"/>
      <c r="Q37" s="11"/>
      <c r="R37" s="7"/>
    </row>
    <row r="38" spans="1:18" ht="12.75">
      <c r="A38" s="7"/>
      <c r="B38" s="7"/>
      <c r="C38" s="7"/>
      <c r="D38" s="7"/>
      <c r="E38" s="11"/>
      <c r="F38" s="8"/>
      <c r="G38" s="7"/>
      <c r="H38" s="7"/>
      <c r="I38" s="7"/>
      <c r="J38" s="7"/>
      <c r="K38" s="7"/>
      <c r="L38" s="12"/>
      <c r="M38" s="12"/>
      <c r="N38" s="7"/>
      <c r="O38" s="11"/>
      <c r="P38" s="7"/>
      <c r="Q38" s="11"/>
      <c r="R38" s="7"/>
    </row>
  </sheetData>
  <printOptions/>
  <pageMargins left="0.75" right="0.75" top="1" bottom="0.3" header="0.5" footer="0.26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A29" sqref="A29"/>
    </sheetView>
  </sheetViews>
  <sheetFormatPr defaultColWidth="9.140625" defaultRowHeight="12.75"/>
  <cols>
    <col min="2" max="2" width="9.140625" style="5" customWidth="1"/>
    <col min="3" max="3" width="11.421875" style="0" customWidth="1"/>
    <col min="4" max="4" width="7.7109375" style="0" customWidth="1"/>
    <col min="5" max="5" width="6.8515625" style="5" customWidth="1"/>
    <col min="6" max="6" width="7.00390625" style="1" customWidth="1"/>
    <col min="7" max="7" width="8.00390625" style="0" customWidth="1"/>
    <col min="8" max="8" width="10.57421875" style="0" customWidth="1"/>
    <col min="12" max="13" width="9.140625" style="4" customWidth="1"/>
    <col min="15" max="15" width="10.00390625" style="5" customWidth="1"/>
    <col min="16" max="16" width="11.7109375" style="0" customWidth="1"/>
    <col min="17" max="17" width="9.140625" style="11" customWidth="1"/>
  </cols>
  <sheetData>
    <row r="1" spans="1:18" ht="15.75">
      <c r="A1" s="20" t="s">
        <v>35</v>
      </c>
      <c r="B1" s="11"/>
      <c r="C1" s="7"/>
      <c r="D1" s="7"/>
      <c r="E1" s="11"/>
      <c r="F1" s="8"/>
      <c r="G1" s="7"/>
      <c r="H1" s="7"/>
      <c r="I1" s="7"/>
      <c r="J1" s="7"/>
      <c r="K1" s="7"/>
      <c r="L1" s="12"/>
      <c r="M1" s="12"/>
      <c r="N1" s="7"/>
      <c r="O1" s="11"/>
      <c r="P1" s="7"/>
      <c r="R1" s="7"/>
    </row>
    <row r="2" spans="1:18" ht="12.75">
      <c r="A2" s="6" t="s">
        <v>40</v>
      </c>
      <c r="B2" s="11"/>
      <c r="C2" s="8"/>
      <c r="D2" s="12"/>
      <c r="E2" s="11"/>
      <c r="F2" s="8"/>
      <c r="G2" s="8"/>
      <c r="H2" s="8"/>
      <c r="I2" s="8"/>
      <c r="J2" s="8"/>
      <c r="K2" s="8"/>
      <c r="L2" s="12"/>
      <c r="M2" s="12"/>
      <c r="N2" s="10"/>
      <c r="O2" s="11"/>
      <c r="P2" s="7"/>
      <c r="R2" s="7"/>
    </row>
    <row r="3" spans="1:18" ht="76.5">
      <c r="A3" s="6" t="s">
        <v>9</v>
      </c>
      <c r="B3" s="13" t="s">
        <v>10</v>
      </c>
      <c r="C3" s="18" t="s">
        <v>11</v>
      </c>
      <c r="D3" s="18" t="s">
        <v>5</v>
      </c>
      <c r="E3" s="13" t="s">
        <v>12</v>
      </c>
      <c r="F3" s="6" t="s">
        <v>13</v>
      </c>
      <c r="G3" s="15" t="s">
        <v>0</v>
      </c>
      <c r="H3" s="16" t="s">
        <v>1</v>
      </c>
      <c r="I3" s="14" t="s">
        <v>14</v>
      </c>
      <c r="J3" s="34" t="s">
        <v>15</v>
      </c>
      <c r="K3" s="35" t="s">
        <v>16</v>
      </c>
      <c r="L3" s="18" t="s">
        <v>7</v>
      </c>
      <c r="M3" s="18" t="s">
        <v>8</v>
      </c>
      <c r="N3" s="17" t="s">
        <v>4</v>
      </c>
      <c r="O3" s="14" t="s">
        <v>17</v>
      </c>
      <c r="P3" s="16" t="s">
        <v>2</v>
      </c>
      <c r="Q3" s="13" t="s">
        <v>3</v>
      </c>
      <c r="R3" s="27" t="s">
        <v>6</v>
      </c>
    </row>
    <row r="4" spans="1:18" ht="12.75">
      <c r="A4" s="7">
        <v>85</v>
      </c>
      <c r="B4" s="7">
        <v>10</v>
      </c>
      <c r="C4" s="8">
        <v>50</v>
      </c>
      <c r="D4" s="25">
        <v>4</v>
      </c>
      <c r="E4" s="11">
        <v>6</v>
      </c>
      <c r="F4" s="9">
        <f>10^5*G4*I4^2/C4/2/9.81*O4/100</f>
        <v>2.0003760395043635</v>
      </c>
      <c r="G4" s="9">
        <f>LOG((0.00015/3.28*1000/C4/3.7)+5.74/H4^0.9)^-2*0.25</f>
        <v>0.025132795589357715</v>
      </c>
      <c r="H4" s="12">
        <f>1000*I4*C4/1</f>
        <v>36073.99999999999</v>
      </c>
      <c r="I4" s="8">
        <f>21.22*A4/C4^2</f>
        <v>0.7214799999999999</v>
      </c>
      <c r="J4" s="8">
        <f>(2*9.81*(B4-F4))^0.5</f>
        <v>12.52807335965608</v>
      </c>
      <c r="K4" s="8">
        <f>21.22*A4/D4/E4^2</f>
        <v>12.525694444444444</v>
      </c>
      <c r="L4" s="12">
        <f>0.000008333*A4/D4*K4^2*1000</f>
        <v>27.782027865734108</v>
      </c>
      <c r="M4" s="12">
        <f>0.9*0.5*L4*D4</f>
        <v>50.0076501583214</v>
      </c>
      <c r="N4" s="10">
        <f>M4*0.07*24*30/1000</f>
        <v>2.5203855679793987</v>
      </c>
      <c r="O4" s="11">
        <v>150</v>
      </c>
      <c r="P4" s="12">
        <f>0.5*229.2*K4/Q4</f>
        <v>14.354445833333331</v>
      </c>
      <c r="Q4" s="11">
        <v>100</v>
      </c>
      <c r="R4" s="26">
        <f>(P4-'150 m'!P4)/'150 m'!P4</f>
        <v>-0.9409722222222222</v>
      </c>
    </row>
    <row r="5" spans="1:18" ht="12.75">
      <c r="A5" s="7">
        <v>122</v>
      </c>
      <c r="B5" s="7">
        <v>20</v>
      </c>
      <c r="C5" s="8">
        <v>50</v>
      </c>
      <c r="D5" s="25">
        <v>4</v>
      </c>
      <c r="E5" s="11">
        <v>6</v>
      </c>
      <c r="F5" s="9">
        <f>10^5*G5*I5^2/C5/2/9.81*O5/100</f>
        <v>3.904830054673468</v>
      </c>
      <c r="G5" s="9">
        <f>LOG((0.00015/3.28*1000/C5/3.7)+5.74/H5^0.9)^-2*0.25</f>
        <v>0.023814939498196547</v>
      </c>
      <c r="H5" s="12">
        <f>1000*I5*C5/1</f>
        <v>51776.79999999999</v>
      </c>
      <c r="I5" s="8">
        <f>21.22*A5/C5^2</f>
        <v>1.0355359999999998</v>
      </c>
      <c r="J5" s="8">
        <f>(2*9.81*(B5-F5))^0.5</f>
        <v>17.770403324834994</v>
      </c>
      <c r="K5" s="8">
        <f>21.22*A5/D5/E5^2</f>
        <v>17.978055555555553</v>
      </c>
      <c r="L5" s="12">
        <f>0.000008333*A5/D5*K5^2*1000</f>
        <v>82.14604475625896</v>
      </c>
      <c r="M5" s="12">
        <f>0.9*0.5*L5*D5</f>
        <v>147.86288056126614</v>
      </c>
      <c r="N5" s="10">
        <f>M5*0.07*24*30/1000</f>
        <v>7.4522891802878135</v>
      </c>
      <c r="O5" s="11">
        <v>150</v>
      </c>
      <c r="P5" s="12">
        <f>0.5*229.2*K5/Q5</f>
        <v>20.602851666666663</v>
      </c>
      <c r="Q5" s="11">
        <v>100</v>
      </c>
      <c r="R5" s="26">
        <f>(P5-'150 m'!P5)/'150 m'!P5</f>
        <v>-0.9429239766081872</v>
      </c>
    </row>
    <row r="6" spans="1:18" ht="12.75">
      <c r="A6" s="7">
        <v>148</v>
      </c>
      <c r="B6" s="7">
        <v>30</v>
      </c>
      <c r="C6" s="8">
        <v>50</v>
      </c>
      <c r="D6" s="25">
        <v>4</v>
      </c>
      <c r="E6" s="11">
        <v>6</v>
      </c>
      <c r="F6" s="9">
        <f>10^5*G6*I6^2/C6/2/9.81*O6/100</f>
        <v>5.6022627731054095</v>
      </c>
      <c r="G6" s="9">
        <f>LOG((0.00015/3.28*1000/C6/3.7)+5.74/H6^0.9)^-2*0.25</f>
        <v>0.023217050777480038</v>
      </c>
      <c r="H6" s="12">
        <f>1000*I6*C6/1</f>
        <v>62811.2</v>
      </c>
      <c r="I6" s="8">
        <f>21.22*A6/C6^2</f>
        <v>1.256224</v>
      </c>
      <c r="J6" s="8">
        <f>(2*9.81*(B6-F6))^0.5</f>
        <v>21.87883919205203</v>
      </c>
      <c r="K6" s="8">
        <f>21.22*A6/D6/E6^2</f>
        <v>21.809444444444445</v>
      </c>
      <c r="L6" s="12">
        <f>0.000008333*A6/D6*K6^2*1000</f>
        <v>146.65345927769414</v>
      </c>
      <c r="M6" s="12">
        <f>0.9*0.5*L6*D6</f>
        <v>263.97622669984946</v>
      </c>
      <c r="N6" s="10">
        <f>M6*0.07*24*30/1000</f>
        <v>13.304401825672416</v>
      </c>
      <c r="O6" s="11">
        <v>150</v>
      </c>
      <c r="P6" s="12">
        <f>0.5*229.2*K6/Q6</f>
        <v>24.993623333333336</v>
      </c>
      <c r="Q6" s="11">
        <v>100</v>
      </c>
      <c r="R6" s="26">
        <f>(P6-'150 m'!P6)/'150 m'!P6</f>
        <v>-0.9437796771130104</v>
      </c>
    </row>
    <row r="7" spans="1:18" ht="12.75">
      <c r="A7" s="7">
        <v>172</v>
      </c>
      <c r="B7" s="7">
        <v>40</v>
      </c>
      <c r="C7" s="8">
        <v>50</v>
      </c>
      <c r="D7" s="25">
        <v>4</v>
      </c>
      <c r="E7" s="11">
        <v>6</v>
      </c>
      <c r="F7" s="9">
        <f>10^5*G7*I7^2/C7/2/9.81*O7/100</f>
        <v>7.43011402255541</v>
      </c>
      <c r="G7" s="9">
        <f>LOG((0.00015/3.28*1000/C7/3.7)+5.74/H7^0.9)^-2*0.25</f>
        <v>0.02279846415420858</v>
      </c>
      <c r="H7" s="12">
        <f>1000*I7*C7/1</f>
        <v>72996.8</v>
      </c>
      <c r="I7" s="8">
        <f>21.22*A7/C7^2</f>
        <v>1.459936</v>
      </c>
      <c r="J7" s="8">
        <f>(2*9.81*(B7-F7))^0.5</f>
        <v>25.27886791131009</v>
      </c>
      <c r="K7" s="8">
        <f>21.22*A7/D7/E7^2</f>
        <v>25.34611111111111</v>
      </c>
      <c r="L7" s="12">
        <f>0.000008333*A7/D7*K7^2*1000</f>
        <v>230.19320843368857</v>
      </c>
      <c r="M7" s="12">
        <f>0.9*0.5*L7*D7</f>
        <v>414.3477751806394</v>
      </c>
      <c r="N7" s="10">
        <f>M7*0.07*24*30/1000</f>
        <v>20.88312786910423</v>
      </c>
      <c r="O7" s="11">
        <v>150</v>
      </c>
      <c r="P7" s="12">
        <f>0.5*229.2*K7/Q7</f>
        <v>19.364428888888888</v>
      </c>
      <c r="Q7" s="11">
        <v>150</v>
      </c>
      <c r="R7" s="26">
        <f>(P7-'150 m'!P7)/'150 m'!P7</f>
        <v>-0.9437908496732026</v>
      </c>
    </row>
    <row r="8" spans="1:18" ht="12.75">
      <c r="A8" s="7">
        <v>192</v>
      </c>
      <c r="B8" s="7">
        <v>50</v>
      </c>
      <c r="C8" s="8">
        <v>50</v>
      </c>
      <c r="D8" s="25">
        <v>4</v>
      </c>
      <c r="E8" s="11">
        <v>6</v>
      </c>
      <c r="F8" s="9">
        <f>10^5*G8*I8^2/C8/2/9.81*O8/100</f>
        <v>9.143881955904499</v>
      </c>
      <c r="G8" s="9">
        <f>LOG((0.00015/3.28*1000/C8/3.7)+5.74/H8^0.9)^-2*0.25</f>
        <v>0.022516203232643188</v>
      </c>
      <c r="H8" s="12">
        <f>1000*I8*C8/1</f>
        <v>81484.79999999999</v>
      </c>
      <c r="I8" s="8">
        <f>21.22*A8/C8^2</f>
        <v>1.6296959999999998</v>
      </c>
      <c r="J8" s="8">
        <f>(2*9.81*(B8-F8))^0.5</f>
        <v>28.312489046799715</v>
      </c>
      <c r="K8" s="8">
        <f>21.22*A8/D8/E8^2</f>
        <v>28.293333333333333</v>
      </c>
      <c r="L8" s="12">
        <f>0.000008333*A8/D8*K8^2*1000</f>
        <v>320.1922762410667</v>
      </c>
      <c r="M8" s="12">
        <f>0.9*0.5*L8*D8</f>
        <v>576.3460972339201</v>
      </c>
      <c r="N8" s="10">
        <f>M8*0.07*24*30/1000</f>
        <v>29.047843300589577</v>
      </c>
      <c r="O8" s="11">
        <v>150</v>
      </c>
      <c r="P8" s="12">
        <f>0.5*229.2*K8/Q8</f>
        <v>21.616106666666663</v>
      </c>
      <c r="Q8" s="11">
        <v>150</v>
      </c>
      <c r="R8" s="26">
        <f>(P8-'150 m'!P8)/'150 m'!P8</f>
        <v>-0.9439824945295405</v>
      </c>
    </row>
    <row r="9" spans="1:18" ht="12.75">
      <c r="A9" s="7"/>
      <c r="B9" s="11"/>
      <c r="C9" s="7"/>
      <c r="D9" s="7"/>
      <c r="E9" s="11"/>
      <c r="F9" s="8"/>
      <c r="G9" s="7"/>
      <c r="H9" s="7"/>
      <c r="I9" s="7"/>
      <c r="J9" s="7"/>
      <c r="K9" s="7"/>
      <c r="L9" s="12"/>
      <c r="M9" s="12"/>
      <c r="N9" s="7"/>
      <c r="O9" s="11"/>
      <c r="P9" s="7"/>
      <c r="R9" s="7"/>
    </row>
    <row r="10" spans="1:18" ht="12.75">
      <c r="A10" s="6" t="s">
        <v>41</v>
      </c>
      <c r="B10" s="11"/>
      <c r="C10" s="8"/>
      <c r="D10" s="12"/>
      <c r="E10" s="11"/>
      <c r="F10" s="8"/>
      <c r="G10" s="8"/>
      <c r="H10" s="8"/>
      <c r="I10" s="8"/>
      <c r="J10" s="8"/>
      <c r="K10" s="8"/>
      <c r="L10" s="12"/>
      <c r="M10" s="12"/>
      <c r="N10" s="10"/>
      <c r="O10" s="11"/>
      <c r="P10" s="7"/>
      <c r="R10" s="7"/>
    </row>
    <row r="11" spans="1:18" ht="76.5">
      <c r="A11" s="6" t="s">
        <v>9</v>
      </c>
      <c r="B11" s="13" t="s">
        <v>10</v>
      </c>
      <c r="C11" s="18" t="s">
        <v>11</v>
      </c>
      <c r="D11" s="18" t="s">
        <v>5</v>
      </c>
      <c r="E11" s="13" t="s">
        <v>12</v>
      </c>
      <c r="F11" s="6" t="s">
        <v>13</v>
      </c>
      <c r="G11" s="15" t="s">
        <v>0</v>
      </c>
      <c r="H11" s="16" t="s">
        <v>1</v>
      </c>
      <c r="I11" s="14" t="s">
        <v>14</v>
      </c>
      <c r="J11" s="34" t="s">
        <v>15</v>
      </c>
      <c r="K11" s="35" t="s">
        <v>16</v>
      </c>
      <c r="L11" s="18" t="s">
        <v>7</v>
      </c>
      <c r="M11" s="18" t="s">
        <v>8</v>
      </c>
      <c r="N11" s="17" t="s">
        <v>4</v>
      </c>
      <c r="O11" s="14" t="s">
        <v>17</v>
      </c>
      <c r="P11" s="16" t="s">
        <v>2</v>
      </c>
      <c r="Q11" s="13" t="s">
        <v>3</v>
      </c>
      <c r="R11" s="27" t="s">
        <v>6</v>
      </c>
    </row>
    <row r="12" spans="1:18" ht="12.75">
      <c r="A12" s="7">
        <v>333</v>
      </c>
      <c r="B12" s="7">
        <v>10</v>
      </c>
      <c r="C12" s="8">
        <v>80</v>
      </c>
      <c r="D12" s="25">
        <v>4</v>
      </c>
      <c r="E12" s="11">
        <v>12</v>
      </c>
      <c r="F12" s="9">
        <f>10^5*G12*I12^2/C12/2/9.81*O12/100</f>
        <v>2.4515326802359994</v>
      </c>
      <c r="G12" s="9">
        <f>LOG((0.00015/3.28*1000/C12/3.7)+5.74/H12^0.9)^-2*0.25</f>
        <v>0.02104341111167529</v>
      </c>
      <c r="H12" s="12">
        <f>1000*I12*C12/1</f>
        <v>88328.24999999999</v>
      </c>
      <c r="I12" s="8">
        <f>21.22*A12/C12^2</f>
        <v>1.104103125</v>
      </c>
      <c r="J12" s="8">
        <f>(2*9.81*(B12-F12))^0.5</f>
        <v>12.169672502321898</v>
      </c>
      <c r="K12" s="8">
        <f>21.22*A12/D12/E12^2</f>
        <v>12.267812499999998</v>
      </c>
      <c r="L12" s="12">
        <f>0.000008333*A12/D12*K12^2*1000</f>
        <v>104.40465997406152</v>
      </c>
      <c r="M12" s="12">
        <f>0.9*0.5*L12*D12</f>
        <v>187.92838795331073</v>
      </c>
      <c r="N12" s="10">
        <f>M12*0.07*24*30/1000</f>
        <v>9.471590752846863</v>
      </c>
      <c r="O12" s="11">
        <v>150</v>
      </c>
      <c r="P12" s="12">
        <f>0.5*229.2*K12/Q12</f>
        <v>14.058913124999997</v>
      </c>
      <c r="Q12" s="11">
        <v>100</v>
      </c>
      <c r="R12" s="26">
        <f>(P12-'150 m'!P12)/'150 m'!P12</f>
        <v>-0.9876116071428572</v>
      </c>
    </row>
    <row r="13" spans="1:18" ht="12.75">
      <c r="A13" s="7">
        <v>466</v>
      </c>
      <c r="B13" s="7">
        <v>20</v>
      </c>
      <c r="C13" s="8">
        <v>80</v>
      </c>
      <c r="D13" s="25">
        <v>4</v>
      </c>
      <c r="E13" s="11">
        <v>12</v>
      </c>
      <c r="F13" s="9">
        <f>10^5*G13*I13^2/C13/2/9.81*O13/100</f>
        <v>4.6125690454642925</v>
      </c>
      <c r="G13" s="9">
        <f>LOG((0.00015/3.28*1000/C13/3.7)+5.74/H13^0.9)^-2*0.25</f>
        <v>0.02021798949708526</v>
      </c>
      <c r="H13" s="12">
        <f>1000*I13*C13/1</f>
        <v>123606.49999999997</v>
      </c>
      <c r="I13" s="8">
        <f>21.22*A13/C13^2</f>
        <v>1.5450812499999997</v>
      </c>
      <c r="J13" s="8">
        <f>(2*9.81*(B13-F13))^0.5</f>
        <v>17.375309934731828</v>
      </c>
      <c r="K13" s="8">
        <f>21.22*A13/D13/E13^2</f>
        <v>17.167569444444442</v>
      </c>
      <c r="L13" s="12">
        <f>0.000008333*A13/D13*K13^2*1000</f>
        <v>286.11783677350815</v>
      </c>
      <c r="M13" s="12">
        <f>0.9*0.5*L13*D13</f>
        <v>515.0121061923147</v>
      </c>
      <c r="N13" s="10">
        <f>M13*0.07*24*30/1000</f>
        <v>25.956610152092665</v>
      </c>
      <c r="O13" s="11">
        <v>150</v>
      </c>
      <c r="P13" s="12">
        <f>0.5*229.2*K13/Q13</f>
        <v>19.67403458333333</v>
      </c>
      <c r="Q13" s="11">
        <v>100</v>
      </c>
      <c r="R13" s="26">
        <f>(P13-'150 m'!P13)/'150 m'!P13</f>
        <v>-0.9878645833333333</v>
      </c>
    </row>
    <row r="14" spans="1:18" ht="12.75">
      <c r="A14" s="7">
        <v>575</v>
      </c>
      <c r="B14" s="7">
        <v>30</v>
      </c>
      <c r="C14" s="8">
        <v>80</v>
      </c>
      <c r="D14" s="25">
        <v>4</v>
      </c>
      <c r="E14" s="11">
        <v>12</v>
      </c>
      <c r="F14" s="9">
        <f>10^5*G14*I14^2/C14/2/9.81*O14/100</f>
        <v>6.871330154719435</v>
      </c>
      <c r="G14" s="9">
        <f>LOG((0.00015/3.28*1000/C14/3.7)+5.74/H14^0.9)^-2*0.25</f>
        <v>0.01978208422169167</v>
      </c>
      <c r="H14" s="12">
        <f>1000*I14*C14/1</f>
        <v>152518.75</v>
      </c>
      <c r="I14" s="8">
        <f>21.22*A14/C14^2</f>
        <v>1.906484375</v>
      </c>
      <c r="J14" s="8">
        <f>(2*9.81*(B14-F14))^0.5</f>
        <v>21.30221824985381</v>
      </c>
      <c r="K14" s="8">
        <f>21.22*A14/D14/E14^2</f>
        <v>21.18315972222222</v>
      </c>
      <c r="L14" s="12">
        <f>0.000008333*A14/D14*K14^2*1000</f>
        <v>537.5151591479031</v>
      </c>
      <c r="M14" s="12">
        <f>0.9*0.5*L14*D14</f>
        <v>967.5272864662256</v>
      </c>
      <c r="N14" s="10">
        <f>M14*0.07*24*30/1000</f>
        <v>48.76337523789778</v>
      </c>
      <c r="O14" s="11">
        <v>150</v>
      </c>
      <c r="P14" s="12">
        <f>0.5*229.2*K14/Q14</f>
        <v>16.183934027777777</v>
      </c>
      <c r="Q14" s="11">
        <v>150</v>
      </c>
      <c r="R14" s="26">
        <f>(P14-'150 m'!P14)/'150 m'!P14</f>
        <v>-0.9877262636612022</v>
      </c>
    </row>
    <row r="15" spans="1:18" ht="12.75">
      <c r="A15" s="7">
        <v>670</v>
      </c>
      <c r="B15" s="7">
        <v>40</v>
      </c>
      <c r="C15" s="8">
        <v>80</v>
      </c>
      <c r="D15" s="25">
        <v>4</v>
      </c>
      <c r="E15" s="11">
        <v>12</v>
      </c>
      <c r="F15" s="9">
        <f>10^5*G15*I15^2/C15/2/9.81*O15/100</f>
        <v>9.19640328335945</v>
      </c>
      <c r="G15" s="9">
        <f>LOG((0.00015/3.28*1000/C15/3.7)+5.74/H15^0.9)^-2*0.25</f>
        <v>0.019500031918662623</v>
      </c>
      <c r="H15" s="12">
        <f>1000*I15*C15/1</f>
        <v>177717.5</v>
      </c>
      <c r="I15" s="8">
        <f>21.22*A15/C15^2</f>
        <v>2.22146875</v>
      </c>
      <c r="J15" s="8">
        <f>(2*9.81*(B15-F15))^0.5</f>
        <v>24.583868035370017</v>
      </c>
      <c r="K15" s="8">
        <f>21.22*A15/D15/E15^2</f>
        <v>24.68298611111111</v>
      </c>
      <c r="L15" s="12">
        <f>0.000008333*A15/D15*K15^2*1000</f>
        <v>850.3771674111324</v>
      </c>
      <c r="M15" s="12">
        <f>0.9*0.5*L15*D15</f>
        <v>1530.6789013400385</v>
      </c>
      <c r="N15" s="10">
        <f>M15*0.07*24*30/1000</f>
        <v>77.14621662753794</v>
      </c>
      <c r="O15" s="11">
        <v>150</v>
      </c>
      <c r="P15" s="12">
        <f>0.5*229.2*K15/Q15</f>
        <v>18.857801388888888</v>
      </c>
      <c r="Q15" s="11">
        <v>150</v>
      </c>
      <c r="R15" s="26">
        <f>(P15-'150 m'!P15)/'150 m'!P15</f>
        <v>-0.987712734741784</v>
      </c>
    </row>
    <row r="16" spans="1:18" ht="12.75">
      <c r="A16" s="7">
        <v>750</v>
      </c>
      <c r="B16" s="7">
        <v>50</v>
      </c>
      <c r="C16" s="8">
        <v>80</v>
      </c>
      <c r="D16" s="25">
        <v>4</v>
      </c>
      <c r="E16" s="11">
        <v>12</v>
      </c>
      <c r="F16" s="9">
        <f>10^5*G16*I16^2/C16/2/9.81*O16/100</f>
        <v>11.411098847222041</v>
      </c>
      <c r="G16" s="9">
        <f>LOG((0.00015/3.28*1000/C16/3.7)+5.74/H16^0.9)^-2*0.25</f>
        <v>0.019309536998153357</v>
      </c>
      <c r="H16" s="12">
        <f>1000*I16*C16/1</f>
        <v>198937.5</v>
      </c>
      <c r="I16" s="8">
        <f>21.22*A16/C16^2</f>
        <v>2.48671875</v>
      </c>
      <c r="J16" s="8">
        <f>(2*9.81*(B16-F16))^0.5</f>
        <v>27.515708979008764</v>
      </c>
      <c r="K16" s="8">
        <f>21.22*A16/D16/E16^2</f>
        <v>27.630208333333332</v>
      </c>
      <c r="L16" s="12">
        <f>0.000008333*A16/D16*K16^2*1000</f>
        <v>1192.8091803232828</v>
      </c>
      <c r="M16" s="12">
        <f>0.9*0.5*L16*D16</f>
        <v>2147.0565245819093</v>
      </c>
      <c r="N16" s="10">
        <f>M16*0.07*24*30/1000</f>
        <v>108.21164883892823</v>
      </c>
      <c r="O16" s="11">
        <v>150</v>
      </c>
      <c r="P16" s="12">
        <f>0.5*229.2*K16/Q16</f>
        <v>21.109479166666663</v>
      </c>
      <c r="Q16" s="11">
        <v>150</v>
      </c>
      <c r="R16" s="26">
        <f>(P16-'150 m'!P16)/'150 m'!P16</f>
        <v>-0.9876384493670886</v>
      </c>
    </row>
    <row r="17" spans="1:18" ht="12.75">
      <c r="A17" s="7"/>
      <c r="B17" s="11"/>
      <c r="C17" s="8"/>
      <c r="D17" s="12"/>
      <c r="E17" s="11"/>
      <c r="F17" s="8"/>
      <c r="G17" s="7"/>
      <c r="H17" s="7"/>
      <c r="I17" s="8"/>
      <c r="J17" s="8"/>
      <c r="K17" s="8"/>
      <c r="L17" s="12"/>
      <c r="M17" s="12"/>
      <c r="N17" s="10"/>
      <c r="O17" s="11"/>
      <c r="P17" s="7"/>
      <c r="R17" s="7"/>
    </row>
    <row r="18" spans="1:18" ht="12.75">
      <c r="A18" s="7"/>
      <c r="B18" s="11"/>
      <c r="C18" s="7"/>
      <c r="D18" s="12"/>
      <c r="E18" s="11"/>
      <c r="F18" s="8"/>
      <c r="G18" s="7"/>
      <c r="H18" s="7"/>
      <c r="I18" s="7"/>
      <c r="J18" s="7"/>
      <c r="K18" s="7"/>
      <c r="L18" s="12"/>
      <c r="M18" s="12"/>
      <c r="N18" s="7"/>
      <c r="O18" s="11"/>
      <c r="P18" s="7"/>
      <c r="R18" s="7"/>
    </row>
    <row r="19" spans="1:18" ht="12.75">
      <c r="A19" s="6" t="s">
        <v>42</v>
      </c>
      <c r="B19" s="11"/>
      <c r="C19" s="8"/>
      <c r="D19" s="12"/>
      <c r="E19" s="11"/>
      <c r="F19" s="8"/>
      <c r="G19" s="8"/>
      <c r="H19" s="8"/>
      <c r="I19" s="8"/>
      <c r="J19" s="8"/>
      <c r="K19" s="8"/>
      <c r="L19" s="12"/>
      <c r="M19" s="12"/>
      <c r="N19" s="10"/>
      <c r="O19" s="11"/>
      <c r="P19" s="7"/>
      <c r="R19" s="7"/>
    </row>
    <row r="20" spans="1:18" ht="76.5">
      <c r="A20" s="6" t="s">
        <v>9</v>
      </c>
      <c r="B20" s="13" t="s">
        <v>10</v>
      </c>
      <c r="C20" s="18" t="s">
        <v>11</v>
      </c>
      <c r="D20" s="18" t="s">
        <v>5</v>
      </c>
      <c r="E20" s="13" t="s">
        <v>12</v>
      </c>
      <c r="F20" s="6" t="s">
        <v>13</v>
      </c>
      <c r="G20" s="15" t="s">
        <v>0</v>
      </c>
      <c r="H20" s="16" t="s">
        <v>1</v>
      </c>
      <c r="I20" s="14" t="s">
        <v>14</v>
      </c>
      <c r="J20" s="34" t="s">
        <v>15</v>
      </c>
      <c r="K20" s="35" t="s">
        <v>16</v>
      </c>
      <c r="L20" s="18" t="s">
        <v>7</v>
      </c>
      <c r="M20" s="18" t="s">
        <v>8</v>
      </c>
      <c r="N20" s="17" t="s">
        <v>4</v>
      </c>
      <c r="O20" s="14" t="s">
        <v>17</v>
      </c>
      <c r="P20" s="16" t="s">
        <v>2</v>
      </c>
      <c r="Q20" s="13" t="s">
        <v>3</v>
      </c>
      <c r="R20" s="27" t="s">
        <v>6</v>
      </c>
    </row>
    <row r="21" spans="1:18" ht="12.75">
      <c r="A21" s="7">
        <v>700</v>
      </c>
      <c r="B21" s="7">
        <v>10</v>
      </c>
      <c r="C21" s="8">
        <v>100</v>
      </c>
      <c r="D21" s="25">
        <v>4</v>
      </c>
      <c r="E21" s="11">
        <v>18</v>
      </c>
      <c r="F21" s="9">
        <f>10^5*G21*I21^2/C21/2/9.81*O21/100</f>
        <v>3.252541724134805</v>
      </c>
      <c r="G21" s="9">
        <f>LOG((0.00015/3.28*1000/C21/3.7)+5.74/H21^0.9)^-2*0.25</f>
        <v>0.019281631619566322</v>
      </c>
      <c r="H21" s="12">
        <f>1000*I21*C21/1</f>
        <v>148540</v>
      </c>
      <c r="I21" s="8">
        <f>21.22*A21/C21^2</f>
        <v>1.4854</v>
      </c>
      <c r="J21" s="8">
        <f>(2*9.81*(B21-F21))^0.5</f>
        <v>11.505873777009512</v>
      </c>
      <c r="K21" s="8">
        <f>21.22*A21/D21/E21^2</f>
        <v>11.46141975308642</v>
      </c>
      <c r="L21" s="12">
        <f>0.000008333*A21/D21*K21^2*1000</f>
        <v>191.5650452781469</v>
      </c>
      <c r="M21" s="12">
        <f>0.9*0.5*L21*D21</f>
        <v>344.8170815006644</v>
      </c>
      <c r="N21" s="10">
        <f>M21*0.07*24*30/1000</f>
        <v>17.378780907633487</v>
      </c>
      <c r="O21" s="11">
        <v>150</v>
      </c>
      <c r="P21" s="12">
        <f>0.5*229.2*K21/Q21</f>
        <v>13.134787037037036</v>
      </c>
      <c r="Q21" s="11">
        <v>100</v>
      </c>
      <c r="R21" s="26">
        <f>(P21-'150 m'!P21)/'150 m'!P21</f>
        <v>-0.9870370370370369</v>
      </c>
    </row>
    <row r="22" spans="1:18" ht="12.75">
      <c r="A22" s="7">
        <v>1000</v>
      </c>
      <c r="B22" s="7">
        <v>20</v>
      </c>
      <c r="C22" s="8">
        <v>100</v>
      </c>
      <c r="D22" s="25">
        <v>4</v>
      </c>
      <c r="E22" s="11">
        <v>18</v>
      </c>
      <c r="F22" s="9">
        <f>10^5*G22*I22^2/C22/2/9.81*O22/100</f>
        <v>6.404143615358154</v>
      </c>
      <c r="G22" s="9">
        <f>LOG((0.00015/3.28*1000/C22/3.7)+5.74/H22^0.9)^-2*0.25</f>
        <v>0.018602788454884615</v>
      </c>
      <c r="H22" s="12">
        <f>1000*I22*C22/1</f>
        <v>212200</v>
      </c>
      <c r="I22" s="8">
        <f>21.22*A22/C22^2</f>
        <v>2.122</v>
      </c>
      <c r="J22" s="8">
        <f>(2*9.81*(B22-F22))^0.5</f>
        <v>16.33250447012561</v>
      </c>
      <c r="K22" s="8">
        <f>21.22*A22/D22/E22^2</f>
        <v>16.373456790123456</v>
      </c>
      <c r="L22" s="12">
        <f>0.000008333*A22/D22*K22^2*1000</f>
        <v>558.4986742803117</v>
      </c>
      <c r="M22" s="12">
        <f>0.9*0.5*L22*D22</f>
        <v>1005.2976137045611</v>
      </c>
      <c r="N22" s="10">
        <f>M22*0.07*24*30/1000</f>
        <v>50.66699973070989</v>
      </c>
      <c r="O22" s="11">
        <v>150</v>
      </c>
      <c r="P22" s="12">
        <f>0.5*229.2*K22/Q22</f>
        <v>18.76398148148148</v>
      </c>
      <c r="Q22" s="11">
        <v>100</v>
      </c>
      <c r="R22" s="26">
        <f>(P22-'150 m'!P22)/'150 m'!P22</f>
        <v>-0.987049987049987</v>
      </c>
    </row>
    <row r="23" spans="1:18" ht="12.75">
      <c r="A23" s="7">
        <v>1225</v>
      </c>
      <c r="B23" s="7">
        <v>30</v>
      </c>
      <c r="C23" s="8">
        <v>100</v>
      </c>
      <c r="D23" s="25">
        <v>4</v>
      </c>
      <c r="E23" s="11">
        <v>18</v>
      </c>
      <c r="F23" s="9">
        <f>10^5*G23*I23^2/C23/2/9.81*O23/100</f>
        <v>9.443894485703913</v>
      </c>
      <c r="G23" s="9">
        <f>LOG((0.00015/3.28*1000/C23/3.7)+5.74/H23^0.9)^-2*0.25</f>
        <v>0.018280830994038277</v>
      </c>
      <c r="H23" s="12">
        <f>1000*I23*C23/1</f>
        <v>259944.99999999997</v>
      </c>
      <c r="I23" s="8">
        <f>21.22*A23/C23^2</f>
        <v>2.59945</v>
      </c>
      <c r="J23" s="8">
        <f>(2*9.81*(B23-F23))^0.5</f>
        <v>20.082599189111185</v>
      </c>
      <c r="K23" s="8">
        <f>21.22*A23/D23/E23^2</f>
        <v>20.057484567901234</v>
      </c>
      <c r="L23" s="12">
        <f>0.000008333*A23/D23*K23^2*1000</f>
        <v>1026.6689145375685</v>
      </c>
      <c r="M23" s="12">
        <f>0.9*0.5*L23*D23</f>
        <v>1848.0040461676233</v>
      </c>
      <c r="N23" s="10">
        <f>M23*0.07*24*30/1000</f>
        <v>93.1394039268482</v>
      </c>
      <c r="O23" s="11">
        <v>150</v>
      </c>
      <c r="P23" s="12">
        <f>0.5*229.2*K23/Q23</f>
        <v>22.98587731481481</v>
      </c>
      <c r="Q23" s="11">
        <v>100</v>
      </c>
      <c r="R23" s="26">
        <f>(P23-'150 m'!P23)/'150 m'!P23</f>
        <v>-0.987037037037037</v>
      </c>
    </row>
    <row r="24" spans="1:18" ht="12.75">
      <c r="A24" s="7">
        <v>1425</v>
      </c>
      <c r="B24" s="7">
        <v>40</v>
      </c>
      <c r="C24" s="8">
        <v>100</v>
      </c>
      <c r="D24" s="25">
        <v>4</v>
      </c>
      <c r="E24" s="11">
        <v>18</v>
      </c>
      <c r="F24" s="9">
        <f>10^5*G24*I24^2/C24/2/9.81*O24/100</f>
        <v>12.630556238813355</v>
      </c>
      <c r="G24" s="9">
        <f>LOG((0.00015/3.28*1000/C24/3.7)+5.74/H24^0.9)^-2*0.25</f>
        <v>0.018067985489276368</v>
      </c>
      <c r="H24" s="12">
        <f>1000*I24*C24/1</f>
        <v>302385</v>
      </c>
      <c r="I24" s="8">
        <f>21.22*A24/C24^2</f>
        <v>3.02385</v>
      </c>
      <c r="J24" s="8">
        <f>(2*9.81*(B24-F24))^0.5</f>
        <v>23.173012031121072</v>
      </c>
      <c r="K24" s="8">
        <f>21.22*A24/D24/E24^2</f>
        <v>23.332175925925927</v>
      </c>
      <c r="L24" s="12">
        <f>0.000008333*A24/D24*K24^2*1000</f>
        <v>1616.0944529061528</v>
      </c>
      <c r="M24" s="12">
        <f>0.9*0.5*L24*D24</f>
        <v>2908.970015231075</v>
      </c>
      <c r="N24" s="10">
        <f>M24*0.07*24*30/1000</f>
        <v>146.6120887676462</v>
      </c>
      <c r="O24" s="11">
        <v>150</v>
      </c>
      <c r="P24" s="12">
        <f>0.5*229.2*K24/Q24</f>
        <v>17.82578240740741</v>
      </c>
      <c r="Q24" s="11">
        <v>150</v>
      </c>
      <c r="R24" s="26">
        <f>(P24-'150 m'!P24)/'150 m'!P24</f>
        <v>-0.9870483980913429</v>
      </c>
    </row>
    <row r="25" spans="1:18" ht="12.75">
      <c r="A25" s="7">
        <v>1585</v>
      </c>
      <c r="B25" s="7">
        <v>50</v>
      </c>
      <c r="C25" s="8">
        <v>100</v>
      </c>
      <c r="D25" s="25">
        <v>4</v>
      </c>
      <c r="E25" s="11">
        <v>18</v>
      </c>
      <c r="F25" s="9">
        <f>10^5*G25*I25^2/C25/2/9.81*O25/100</f>
        <v>15.507679364205995</v>
      </c>
      <c r="G25" s="9">
        <f>LOG((0.00015/3.28*1000/C25/3.7)+5.74/H25^0.9)^-2*0.25</f>
        <v>0.017931031138332252</v>
      </c>
      <c r="H25" s="12">
        <f>1000*I25*C25/1</f>
        <v>336337</v>
      </c>
      <c r="I25" s="8">
        <f>21.22*A25/C25^2</f>
        <v>3.3633699999999997</v>
      </c>
      <c r="J25" s="8">
        <f>(2*9.81*(B25-F25))^0.5</f>
        <v>26.01421401607741</v>
      </c>
      <c r="K25" s="8">
        <f>21.22*A25/D25/E25^2</f>
        <v>25.951929012345676</v>
      </c>
      <c r="L25" s="12">
        <f>0.000008333*A25/D25*K25^2*1000</f>
        <v>2223.872816210261</v>
      </c>
      <c r="M25" s="12">
        <f>0.9*0.5*L25*D25</f>
        <v>4002.9710691784703</v>
      </c>
      <c r="N25" s="10">
        <f>M25*0.07*24*30/1000</f>
        <v>201.7497418865949</v>
      </c>
      <c r="O25" s="11">
        <v>150</v>
      </c>
      <c r="P25" s="12">
        <f>0.5*229.2*K25/Q25</f>
        <v>14.87045532407407</v>
      </c>
      <c r="Q25" s="11">
        <v>200</v>
      </c>
      <c r="R25" s="26">
        <f>(P25-'150 m'!P25)/'150 m'!P25</f>
        <v>-0.9870980870980871</v>
      </c>
    </row>
    <row r="26" spans="1:18" ht="12.75">
      <c r="A26" s="7"/>
      <c r="B26" s="11"/>
      <c r="C26" s="7"/>
      <c r="D26" s="12"/>
      <c r="E26" s="11"/>
      <c r="F26" s="8"/>
      <c r="G26" s="7"/>
      <c r="H26" s="7"/>
      <c r="I26" s="7"/>
      <c r="J26" s="7"/>
      <c r="K26" s="7"/>
      <c r="L26" s="12"/>
      <c r="M26" s="12"/>
      <c r="N26" s="7"/>
      <c r="O26" s="11"/>
      <c r="P26" s="7"/>
      <c r="R26" s="7"/>
    </row>
    <row r="27" spans="1:18" ht="12.75">
      <c r="A27" s="7"/>
      <c r="B27" s="11"/>
      <c r="C27" s="7"/>
      <c r="D27" s="12"/>
      <c r="E27" s="11"/>
      <c r="F27" s="8"/>
      <c r="G27" s="7"/>
      <c r="H27" s="7"/>
      <c r="I27" s="7"/>
      <c r="J27" s="7"/>
      <c r="K27" s="7"/>
      <c r="L27" s="12"/>
      <c r="M27" s="12"/>
      <c r="N27" s="7"/>
      <c r="O27" s="11"/>
      <c r="P27" s="7"/>
      <c r="R27" s="7"/>
    </row>
    <row r="28" spans="1:18" ht="12.75">
      <c r="A28" s="6" t="s">
        <v>43</v>
      </c>
      <c r="B28" s="11"/>
      <c r="C28" s="8"/>
      <c r="D28" s="12"/>
      <c r="E28" s="11"/>
      <c r="F28" s="8"/>
      <c r="G28" s="8"/>
      <c r="H28" s="8"/>
      <c r="I28" s="8"/>
      <c r="J28" s="8"/>
      <c r="K28" s="8"/>
      <c r="L28" s="12"/>
      <c r="M28" s="12"/>
      <c r="N28" s="10"/>
      <c r="O28" s="11"/>
      <c r="P28" s="7"/>
      <c r="R28" s="7"/>
    </row>
    <row r="29" spans="1:18" ht="76.5">
      <c r="A29" s="6" t="s">
        <v>9</v>
      </c>
      <c r="B29" s="13" t="s">
        <v>10</v>
      </c>
      <c r="C29" s="18" t="s">
        <v>11</v>
      </c>
      <c r="D29" s="18" t="s">
        <v>5</v>
      </c>
      <c r="E29" s="13" t="s">
        <v>12</v>
      </c>
      <c r="F29" s="6" t="s">
        <v>13</v>
      </c>
      <c r="G29" s="15" t="s">
        <v>0</v>
      </c>
      <c r="H29" s="16" t="s">
        <v>1</v>
      </c>
      <c r="I29" s="14" t="s">
        <v>14</v>
      </c>
      <c r="J29" s="34" t="s">
        <v>15</v>
      </c>
      <c r="K29" s="35" t="s">
        <v>16</v>
      </c>
      <c r="L29" s="18" t="s">
        <v>7</v>
      </c>
      <c r="M29" s="18" t="s">
        <v>8</v>
      </c>
      <c r="N29" s="17" t="s">
        <v>4</v>
      </c>
      <c r="O29" s="14" t="s">
        <v>17</v>
      </c>
      <c r="P29" s="16" t="s">
        <v>2</v>
      </c>
      <c r="Q29" s="13" t="s">
        <v>3</v>
      </c>
      <c r="R29" s="27" t="s">
        <v>6</v>
      </c>
    </row>
    <row r="30" spans="1:18" ht="12.75">
      <c r="A30" s="7">
        <v>2160</v>
      </c>
      <c r="B30" s="7">
        <v>10</v>
      </c>
      <c r="C30" s="8">
        <v>150</v>
      </c>
      <c r="D30" s="25">
        <v>4</v>
      </c>
      <c r="E30" s="11">
        <v>32</v>
      </c>
      <c r="F30" s="9">
        <f>10^5*G30*I30^2/C30/2/9.81*O30/100</f>
        <v>3.6097880448192496</v>
      </c>
      <c r="G30" s="9">
        <f>LOG((0.00015/3.28*1000/C30/3.7)+5.74/H30^0.9)^-2*0.25</f>
        <v>0.017066618482268214</v>
      </c>
      <c r="H30" s="12">
        <f>1000*I30*C30/1</f>
        <v>305568</v>
      </c>
      <c r="I30" s="8">
        <f>21.22*A30/C30^2</f>
        <v>2.03712</v>
      </c>
      <c r="J30" s="8">
        <f>(2*9.81*(B30-F30))^0.5</f>
        <v>11.197140642174963</v>
      </c>
      <c r="K30" s="8">
        <f>21.22*A30/D30/E30^2</f>
        <v>11.190234375</v>
      </c>
      <c r="L30" s="12">
        <f>0.000008333*A30/D30*K30^2*1000</f>
        <v>563.4735143112762</v>
      </c>
      <c r="M30" s="12">
        <f>0.9*0.5*L30*D30</f>
        <v>1014.2523257602971</v>
      </c>
      <c r="N30" s="10">
        <f>M30*0.07*24*30/1000</f>
        <v>51.11831721831898</v>
      </c>
      <c r="O30" s="11">
        <v>150</v>
      </c>
      <c r="P30" s="12">
        <f>0.5*229.2*K30/Q30</f>
        <v>12.824008593749998</v>
      </c>
      <c r="Q30" s="11">
        <v>100</v>
      </c>
      <c r="R30" s="26">
        <f>(P30-'150 m'!P30)/'150 m'!P30</f>
        <v>-0.9899752475247524</v>
      </c>
    </row>
    <row r="31" spans="1:18" ht="12.75">
      <c r="A31" s="7">
        <v>3200</v>
      </c>
      <c r="B31" s="7">
        <v>20</v>
      </c>
      <c r="C31" s="8">
        <v>150</v>
      </c>
      <c r="D31" s="25">
        <v>4</v>
      </c>
      <c r="E31" s="11">
        <v>32</v>
      </c>
      <c r="F31" s="9">
        <f>10^5*G31*I31^2/C31/2/9.81*O31/100</f>
        <v>7.672257372605559</v>
      </c>
      <c r="G31" s="9">
        <f>LOG((0.00015/3.28*1000/C31/3.7)+5.74/H31^0.9)^-2*0.25</f>
        <v>0.016527093599896615</v>
      </c>
      <c r="H31" s="12">
        <f>1000*I31*C31/1</f>
        <v>452693.3333333333</v>
      </c>
      <c r="I31" s="8">
        <f>21.22*A31/C31^2</f>
        <v>3.0179555555555555</v>
      </c>
      <c r="J31" s="8">
        <f>(2*9.81*(B31-F31))^0.5</f>
        <v>15.552180244244823</v>
      </c>
      <c r="K31" s="8">
        <f>21.22*A31/D31/E31^2</f>
        <v>16.578125</v>
      </c>
      <c r="L31" s="12">
        <f>0.000008333*A31/D31*K31^2*1000</f>
        <v>1832.1549009765622</v>
      </c>
      <c r="M31" s="12">
        <f>0.9*0.5*L31*D31</f>
        <v>3297.878821757812</v>
      </c>
      <c r="N31" s="10">
        <f>M31*0.07*24*30/1000</f>
        <v>166.21309261659377</v>
      </c>
      <c r="O31" s="11">
        <v>150</v>
      </c>
      <c r="P31" s="12">
        <f>0.5*229.2*K31/Q31</f>
        <v>18.99853125</v>
      </c>
      <c r="Q31" s="11">
        <v>100</v>
      </c>
      <c r="R31" s="26">
        <f>(P31-'150 m'!P31)/'150 m'!P31</f>
        <v>-0.9894366197183099</v>
      </c>
    </row>
    <row r="32" spans="1:18" ht="12.75">
      <c r="A32" s="7">
        <v>3780</v>
      </c>
      <c r="B32" s="7">
        <v>30</v>
      </c>
      <c r="C32" s="8">
        <v>150</v>
      </c>
      <c r="D32" s="25">
        <v>4</v>
      </c>
      <c r="E32" s="11">
        <v>32</v>
      </c>
      <c r="F32" s="9">
        <f>10^5*G32*I32^2/C32/2/9.81*O32/100</f>
        <v>10.58313053769401</v>
      </c>
      <c r="G32" s="9">
        <f>LOG((0.00015/3.28*1000/C32/3.7)+5.74/H32^0.9)^-2*0.25</f>
        <v>0.016338185906224482</v>
      </c>
      <c r="H32" s="12">
        <f>1000*I32*C32/1</f>
        <v>534743.9999999999</v>
      </c>
      <c r="I32" s="8">
        <f>21.22*A32/C32^2</f>
        <v>3.5649599999999997</v>
      </c>
      <c r="J32" s="8">
        <f>(2*9.81*(B32-F32))^0.5</f>
        <v>19.518170479080347</v>
      </c>
      <c r="K32" s="8">
        <f>21.22*A32/D32/E32^2</f>
        <v>19.582910156249998</v>
      </c>
      <c r="L32" s="12">
        <f>0.000008333*A32/D32*K32^2*1000</f>
        <v>3019.8658657619953</v>
      </c>
      <c r="M32" s="12">
        <f>0.9*0.5*L32*D32</f>
        <v>5435.758558371592</v>
      </c>
      <c r="N32" s="10">
        <f>M32*0.07*24*30/1000</f>
        <v>273.96223134192826</v>
      </c>
      <c r="O32" s="11">
        <v>150</v>
      </c>
      <c r="P32" s="12">
        <f>0.5*229.2*K32/Q32</f>
        <v>14.961343359374998</v>
      </c>
      <c r="Q32" s="11">
        <v>150</v>
      </c>
      <c r="R32" s="26">
        <f>(P32-'150 m'!P32)/'150 m'!P32</f>
        <v>-0.989932528409091</v>
      </c>
    </row>
    <row r="33" spans="1:18" ht="12.75">
      <c r="A33" s="7">
        <v>4380</v>
      </c>
      <c r="B33" s="7">
        <v>40</v>
      </c>
      <c r="C33" s="8">
        <v>150</v>
      </c>
      <c r="D33" s="25">
        <v>4</v>
      </c>
      <c r="E33" s="11">
        <v>32</v>
      </c>
      <c r="F33" s="9">
        <f>10^5*G33*I33^2/C33/2/9.81*O33/100</f>
        <v>14.079373430270415</v>
      </c>
      <c r="G33" s="9">
        <f>LOG((0.00015/3.28*1000/C33/3.7)+5.74/H33^0.9)^-2*0.25</f>
        <v>0.01618856625715366</v>
      </c>
      <c r="H33" s="12">
        <f>1000*I33*C33/1</f>
        <v>619624</v>
      </c>
      <c r="I33" s="8">
        <f>21.22*A33/C33^2</f>
        <v>4.130826666666667</v>
      </c>
      <c r="J33" s="8">
        <f>(2*9.81*(B33-F33))^0.5</f>
        <v>22.55133462343403</v>
      </c>
      <c r="K33" s="8">
        <f>21.22*A33/D33/E33^2</f>
        <v>22.691308593749998</v>
      </c>
      <c r="L33" s="12">
        <f>0.000008333*A33/D33*K33^2*1000</f>
        <v>4698.233370130952</v>
      </c>
      <c r="M33" s="12">
        <f>0.9*0.5*L33*D33</f>
        <v>8456.820066235714</v>
      </c>
      <c r="N33" s="10">
        <f>M33*0.07*24*30/1000</f>
        <v>426.22373133828</v>
      </c>
      <c r="O33" s="11">
        <v>150</v>
      </c>
      <c r="P33" s="12">
        <f>0.5*229.2*K33/Q33</f>
        <v>17.336159765625</v>
      </c>
      <c r="Q33" s="11">
        <v>150</v>
      </c>
      <c r="R33" s="26">
        <f>(P33-'150 m'!P33)/'150 m'!P33</f>
        <v>-0.9897854477611939</v>
      </c>
    </row>
    <row r="34" spans="1:18" ht="12.75">
      <c r="A34" s="7">
        <v>4900</v>
      </c>
      <c r="B34" s="7">
        <v>50</v>
      </c>
      <c r="C34" s="8">
        <v>150</v>
      </c>
      <c r="D34" s="25">
        <v>4</v>
      </c>
      <c r="E34" s="11">
        <v>32</v>
      </c>
      <c r="F34" s="9">
        <f>10^5*G34*I34^2/C34/2/9.81*O34/100</f>
        <v>17.507915398004613</v>
      </c>
      <c r="G34" s="9">
        <f>LOG((0.00015/3.28*1000/C34/3.7)+5.74/H34^0.9)^-2*0.25</f>
        <v>0.016084796081909675</v>
      </c>
      <c r="H34" s="12">
        <f>1000*I34*C34/1</f>
        <v>693186.6666666666</v>
      </c>
      <c r="I34" s="8">
        <f>21.22*A34/C34^2</f>
        <v>4.621244444444445</v>
      </c>
      <c r="J34" s="8">
        <f>(2*9.81*(B34-F34))^0.5</f>
        <v>25.248657387891924</v>
      </c>
      <c r="K34" s="8">
        <f>21.22*A34/D34/E34^2</f>
        <v>25.38525390625</v>
      </c>
      <c r="L34" s="12">
        <f>0.000008333*A34/D34*K34^2*1000</f>
        <v>6578.1003401181515</v>
      </c>
      <c r="M34" s="12">
        <f>0.9*0.5*L34*D34</f>
        <v>11840.580612212672</v>
      </c>
      <c r="N34" s="10">
        <f>M34*0.07*24*30/1000</f>
        <v>596.7652628555188</v>
      </c>
      <c r="O34" s="11">
        <v>150</v>
      </c>
      <c r="P34" s="12">
        <f>0.5*229.2*K34/Q34</f>
        <v>14.545750488281248</v>
      </c>
      <c r="Q34" s="11">
        <v>200</v>
      </c>
      <c r="R34" s="26">
        <f>(P34-'150 m'!P34)/'150 m'!P34</f>
        <v>-0.9898816079295154</v>
      </c>
    </row>
    <row r="35" spans="1:18" ht="12.75">
      <c r="A35" s="7"/>
      <c r="B35" s="11"/>
      <c r="C35" s="7"/>
      <c r="D35" s="12"/>
      <c r="E35" s="11"/>
      <c r="F35" s="8"/>
      <c r="G35" s="7"/>
      <c r="H35" s="7"/>
      <c r="I35" s="7"/>
      <c r="J35" s="7"/>
      <c r="K35" s="7"/>
      <c r="L35" s="12"/>
      <c r="M35" s="12"/>
      <c r="N35" s="7"/>
      <c r="O35" s="11"/>
      <c r="P35" s="7"/>
      <c r="R35" s="7"/>
    </row>
    <row r="36" spans="1:18" ht="12.75">
      <c r="A36" s="7"/>
      <c r="B36" s="11"/>
      <c r="C36" s="7"/>
      <c r="D36" s="7"/>
      <c r="E36" s="11"/>
      <c r="F36" s="8"/>
      <c r="G36" s="7"/>
      <c r="H36" s="7"/>
      <c r="I36" s="7"/>
      <c r="J36" s="7"/>
      <c r="K36" s="7"/>
      <c r="L36" s="12"/>
      <c r="M36" s="12"/>
      <c r="N36" s="7"/>
      <c r="O36" s="11"/>
      <c r="P36" s="7"/>
      <c r="R36" s="7"/>
    </row>
    <row r="37" spans="1:18" ht="12.75">
      <c r="A37" s="7"/>
      <c r="B37" s="11"/>
      <c r="C37" s="7"/>
      <c r="D37" s="7"/>
      <c r="E37" s="11"/>
      <c r="F37" s="8"/>
      <c r="G37" s="7"/>
      <c r="H37" s="7"/>
      <c r="I37" s="7"/>
      <c r="J37" s="7"/>
      <c r="K37" s="7"/>
      <c r="L37" s="12"/>
      <c r="M37" s="12"/>
      <c r="N37" s="7"/>
      <c r="O37" s="11"/>
      <c r="P37" s="7"/>
      <c r="R37" s="7"/>
    </row>
    <row r="38" spans="1:18" ht="12.75">
      <c r="A38" s="7"/>
      <c r="B38" s="11"/>
      <c r="C38" s="7"/>
      <c r="D38" s="7"/>
      <c r="E38" s="11"/>
      <c r="F38" s="8"/>
      <c r="G38" s="7"/>
      <c r="H38" s="7"/>
      <c r="I38" s="7"/>
      <c r="J38" s="7"/>
      <c r="K38" s="7"/>
      <c r="L38" s="12"/>
      <c r="M38" s="12"/>
      <c r="N38" s="7"/>
      <c r="O38" s="11"/>
      <c r="P38" s="7"/>
      <c r="R38" s="7"/>
    </row>
    <row r="39" spans="1:18" ht="12.75">
      <c r="A39" s="7"/>
      <c r="B39" s="11"/>
      <c r="C39" s="7"/>
      <c r="D39" s="7"/>
      <c r="E39" s="11"/>
      <c r="F39" s="8"/>
      <c r="G39" s="7"/>
      <c r="H39" s="7"/>
      <c r="I39" s="7"/>
      <c r="J39" s="7"/>
      <c r="K39" s="7"/>
      <c r="L39" s="12"/>
      <c r="M39" s="12"/>
      <c r="N39" s="7"/>
      <c r="O39" s="11"/>
      <c r="P39" s="7"/>
      <c r="R39" s="7"/>
    </row>
  </sheetData>
  <printOptions/>
  <pageMargins left="0.75" right="0.75" top="1" bottom="0.45" header="0.5" footer="0.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jzc</dc:creator>
  <cp:keywords/>
  <dc:description/>
  <cp:lastModifiedBy>jzc</cp:lastModifiedBy>
  <cp:lastPrinted>2008-01-29T19:07:26Z</cp:lastPrinted>
  <dcterms:created xsi:type="dcterms:W3CDTF">2008-01-18T00:38:06Z</dcterms:created>
  <dcterms:modified xsi:type="dcterms:W3CDTF">2008-02-12T14:47:09Z</dcterms:modified>
  <cp:category/>
  <cp:version/>
  <cp:contentType/>
  <cp:contentStatus/>
</cp:coreProperties>
</file>